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sgconst-my.sharepoint.com/personal/marusak_psg_cz/Documents/Plocha/VV pro/CPS vyplněné/"/>
    </mc:Choice>
  </mc:AlternateContent>
  <xr:revisionPtr revIDLastSave="63" documentId="8_{92296ABC-A8DE-4FA4-91FC-287C427F74E7}" xr6:coauthVersionLast="47" xr6:coauthVersionMax="47" xr10:uidLastSave="{08C43F36-988D-4F00-97D5-F35B1F26C478}"/>
  <bookViews>
    <workbookView xWindow="28680" yWindow="690" windowWidth="29040" windowHeight="15720" activeTab="1" xr2:uid="{1D98FFC6-0BD2-47A1-BFA9-F235CC499DF3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Pol'!$A$1:$U$166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56" i="12" l="1"/>
  <c r="F39" i="1" s="1"/>
  <c r="BA121" i="12"/>
  <c r="BA118" i="12"/>
  <c r="BA115" i="12"/>
  <c r="BA112" i="12"/>
  <c r="BA102" i="12"/>
  <c r="BA101" i="12"/>
  <c r="BA96" i="12"/>
  <c r="BA83" i="12"/>
  <c r="BA59" i="12"/>
  <c r="BA56" i="12"/>
  <c r="BA49" i="12"/>
  <c r="BA38" i="12"/>
  <c r="BA27" i="12"/>
  <c r="BA22" i="12"/>
  <c r="BA12" i="12"/>
  <c r="BA10" i="12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1" i="12"/>
  <c r="M21" i="12" s="1"/>
  <c r="I21" i="12"/>
  <c r="K21" i="12"/>
  <c r="O21" i="12"/>
  <c r="Q21" i="12"/>
  <c r="U21" i="12"/>
  <c r="G24" i="12"/>
  <c r="M24" i="12" s="1"/>
  <c r="I24" i="12"/>
  <c r="K24" i="12"/>
  <c r="O24" i="12"/>
  <c r="Q24" i="12"/>
  <c r="U24" i="12"/>
  <c r="G26" i="12"/>
  <c r="I26" i="12"/>
  <c r="K26" i="12"/>
  <c r="O26" i="12"/>
  <c r="Q26" i="12"/>
  <c r="U26" i="12"/>
  <c r="G29" i="12"/>
  <c r="M29" i="12" s="1"/>
  <c r="I29" i="12"/>
  <c r="K29" i="12"/>
  <c r="O29" i="12"/>
  <c r="Q29" i="12"/>
  <c r="U29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G40" i="12"/>
  <c r="M40" i="12" s="1"/>
  <c r="I40" i="12"/>
  <c r="K40" i="12"/>
  <c r="O40" i="12"/>
  <c r="Q40" i="12"/>
  <c r="U40" i="12"/>
  <c r="G42" i="12"/>
  <c r="M42" i="12" s="1"/>
  <c r="I42" i="12"/>
  <c r="K42" i="12"/>
  <c r="O42" i="12"/>
  <c r="Q42" i="12"/>
  <c r="U42" i="12"/>
  <c r="G44" i="12"/>
  <c r="M44" i="12" s="1"/>
  <c r="I44" i="12"/>
  <c r="K44" i="12"/>
  <c r="O44" i="12"/>
  <c r="Q44" i="12"/>
  <c r="U44" i="12"/>
  <c r="G46" i="12"/>
  <c r="M46" i="12" s="1"/>
  <c r="I46" i="12"/>
  <c r="K46" i="12"/>
  <c r="O46" i="12"/>
  <c r="Q46" i="12"/>
  <c r="U46" i="12"/>
  <c r="G48" i="12"/>
  <c r="M48" i="12" s="1"/>
  <c r="I48" i="12"/>
  <c r="K48" i="12"/>
  <c r="O48" i="12"/>
  <c r="Q48" i="12"/>
  <c r="U48" i="12"/>
  <c r="G51" i="12"/>
  <c r="M51" i="12" s="1"/>
  <c r="I51" i="12"/>
  <c r="K51" i="12"/>
  <c r="O51" i="12"/>
  <c r="Q51" i="12"/>
  <c r="U51" i="12"/>
  <c r="G53" i="12"/>
  <c r="I53" i="12"/>
  <c r="K53" i="12"/>
  <c r="M53" i="12"/>
  <c r="O53" i="12"/>
  <c r="Q53" i="12"/>
  <c r="U53" i="12"/>
  <c r="G55" i="12"/>
  <c r="M55" i="12" s="1"/>
  <c r="I55" i="12"/>
  <c r="K55" i="12"/>
  <c r="O55" i="12"/>
  <c r="Q55" i="12"/>
  <c r="U55" i="12"/>
  <c r="G58" i="12"/>
  <c r="M58" i="12" s="1"/>
  <c r="I58" i="12"/>
  <c r="K58" i="12"/>
  <c r="O58" i="12"/>
  <c r="Q58" i="12"/>
  <c r="U58" i="12"/>
  <c r="G61" i="12"/>
  <c r="M61" i="12" s="1"/>
  <c r="I61" i="12"/>
  <c r="K61" i="12"/>
  <c r="O61" i="12"/>
  <c r="Q61" i="12"/>
  <c r="U61" i="12"/>
  <c r="G63" i="12"/>
  <c r="M63" i="12" s="1"/>
  <c r="I63" i="12"/>
  <c r="K63" i="12"/>
  <c r="O63" i="12"/>
  <c r="Q63" i="12"/>
  <c r="U63" i="12"/>
  <c r="G65" i="12"/>
  <c r="M65" i="12" s="1"/>
  <c r="I65" i="12"/>
  <c r="K65" i="12"/>
  <c r="O65" i="12"/>
  <c r="Q65" i="12"/>
  <c r="U65" i="12"/>
  <c r="G67" i="12"/>
  <c r="M67" i="12" s="1"/>
  <c r="I67" i="12"/>
  <c r="K67" i="12"/>
  <c r="O67" i="12"/>
  <c r="Q67" i="12"/>
  <c r="U67" i="12"/>
  <c r="G70" i="12"/>
  <c r="I70" i="12"/>
  <c r="K70" i="12"/>
  <c r="O70" i="12"/>
  <c r="Q70" i="12"/>
  <c r="U70" i="12"/>
  <c r="G72" i="12"/>
  <c r="M72" i="12" s="1"/>
  <c r="I72" i="12"/>
  <c r="K72" i="12"/>
  <c r="O72" i="12"/>
  <c r="Q72" i="12"/>
  <c r="U72" i="12"/>
  <c r="G74" i="12"/>
  <c r="M74" i="12" s="1"/>
  <c r="I74" i="12"/>
  <c r="K74" i="12"/>
  <c r="O74" i="12"/>
  <c r="Q74" i="12"/>
  <c r="U74" i="12"/>
  <c r="G76" i="12"/>
  <c r="M76" i="12" s="1"/>
  <c r="I76" i="12"/>
  <c r="K76" i="12"/>
  <c r="O76" i="12"/>
  <c r="Q76" i="12"/>
  <c r="U76" i="12"/>
  <c r="G78" i="12"/>
  <c r="M78" i="12" s="1"/>
  <c r="I78" i="12"/>
  <c r="K78" i="12"/>
  <c r="O78" i="12"/>
  <c r="Q78" i="12"/>
  <c r="U78" i="12"/>
  <c r="G80" i="12"/>
  <c r="M80" i="12" s="1"/>
  <c r="I80" i="12"/>
  <c r="K80" i="12"/>
  <c r="O80" i="12"/>
  <c r="Q80" i="12"/>
  <c r="U80" i="12"/>
  <c r="G82" i="12"/>
  <c r="M82" i="12" s="1"/>
  <c r="I82" i="12"/>
  <c r="K82" i="12"/>
  <c r="O82" i="12"/>
  <c r="Q82" i="12"/>
  <c r="U82" i="12"/>
  <c r="G87" i="12"/>
  <c r="M87" i="12" s="1"/>
  <c r="I87" i="12"/>
  <c r="K87" i="12"/>
  <c r="O87" i="12"/>
  <c r="Q87" i="12"/>
  <c r="U87" i="12"/>
  <c r="G89" i="12"/>
  <c r="M89" i="12" s="1"/>
  <c r="I89" i="12"/>
  <c r="K89" i="12"/>
  <c r="O89" i="12"/>
  <c r="Q89" i="12"/>
  <c r="U89" i="12"/>
  <c r="G91" i="12"/>
  <c r="M91" i="12" s="1"/>
  <c r="I91" i="12"/>
  <c r="K91" i="12"/>
  <c r="O91" i="12"/>
  <c r="Q91" i="12"/>
  <c r="U91" i="12"/>
  <c r="G93" i="12"/>
  <c r="M93" i="12" s="1"/>
  <c r="I93" i="12"/>
  <c r="K93" i="12"/>
  <c r="O93" i="12"/>
  <c r="Q93" i="12"/>
  <c r="U93" i="12"/>
  <c r="G95" i="12"/>
  <c r="M95" i="12" s="1"/>
  <c r="I95" i="12"/>
  <c r="K95" i="12"/>
  <c r="O95" i="12"/>
  <c r="Q95" i="12"/>
  <c r="U95" i="12"/>
  <c r="G98" i="12"/>
  <c r="M98" i="12" s="1"/>
  <c r="I98" i="12"/>
  <c r="K98" i="12"/>
  <c r="O98" i="12"/>
  <c r="Q98" i="12"/>
  <c r="U98" i="12"/>
  <c r="G100" i="12"/>
  <c r="M100" i="12" s="1"/>
  <c r="I100" i="12"/>
  <c r="K100" i="12"/>
  <c r="O100" i="12"/>
  <c r="Q100" i="12"/>
  <c r="U100" i="12"/>
  <c r="G104" i="12"/>
  <c r="M104" i="12" s="1"/>
  <c r="I104" i="12"/>
  <c r="K104" i="12"/>
  <c r="O104" i="12"/>
  <c r="Q104" i="12"/>
  <c r="U104" i="12"/>
  <c r="G107" i="12"/>
  <c r="I107" i="12"/>
  <c r="K107" i="12"/>
  <c r="O107" i="12"/>
  <c r="Q107" i="12"/>
  <c r="U107" i="12"/>
  <c r="G109" i="12"/>
  <c r="M109" i="12" s="1"/>
  <c r="I109" i="12"/>
  <c r="K109" i="12"/>
  <c r="O109" i="12"/>
  <c r="Q109" i="12"/>
  <c r="U109" i="12"/>
  <c r="G111" i="12"/>
  <c r="M111" i="12" s="1"/>
  <c r="I111" i="12"/>
  <c r="K111" i="12"/>
  <c r="O111" i="12"/>
  <c r="Q111" i="12"/>
  <c r="U111" i="12"/>
  <c r="G114" i="12"/>
  <c r="M114" i="12" s="1"/>
  <c r="I114" i="12"/>
  <c r="K114" i="12"/>
  <c r="O114" i="12"/>
  <c r="Q114" i="12"/>
  <c r="U114" i="12"/>
  <c r="G117" i="12"/>
  <c r="M117" i="12" s="1"/>
  <c r="I117" i="12"/>
  <c r="K117" i="12"/>
  <c r="O117" i="12"/>
  <c r="Q117" i="12"/>
  <c r="U117" i="12"/>
  <c r="G120" i="12"/>
  <c r="M120" i="12" s="1"/>
  <c r="I120" i="12"/>
  <c r="K120" i="12"/>
  <c r="O120" i="12"/>
  <c r="Q120" i="12"/>
  <c r="U120" i="12"/>
  <c r="G123" i="12"/>
  <c r="M123" i="12" s="1"/>
  <c r="I123" i="12"/>
  <c r="K123" i="12"/>
  <c r="O123" i="12"/>
  <c r="Q123" i="12"/>
  <c r="U123" i="12"/>
  <c r="G125" i="12"/>
  <c r="M125" i="12" s="1"/>
  <c r="I125" i="12"/>
  <c r="K125" i="12"/>
  <c r="O125" i="12"/>
  <c r="Q125" i="12"/>
  <c r="U125" i="12"/>
  <c r="G128" i="12"/>
  <c r="M128" i="12" s="1"/>
  <c r="I128" i="12"/>
  <c r="K128" i="12"/>
  <c r="O128" i="12"/>
  <c r="Q128" i="12"/>
  <c r="U128" i="12"/>
  <c r="G130" i="12"/>
  <c r="M130" i="12" s="1"/>
  <c r="I130" i="12"/>
  <c r="K130" i="12"/>
  <c r="O130" i="12"/>
  <c r="Q130" i="12"/>
  <c r="U130" i="12"/>
  <c r="G133" i="12"/>
  <c r="M133" i="12" s="1"/>
  <c r="I133" i="12"/>
  <c r="K133" i="12"/>
  <c r="O133" i="12"/>
  <c r="Q133" i="12"/>
  <c r="U133" i="12"/>
  <c r="G135" i="12"/>
  <c r="M135" i="12" s="1"/>
  <c r="I135" i="12"/>
  <c r="K135" i="12"/>
  <c r="O135" i="12"/>
  <c r="Q135" i="12"/>
  <c r="U135" i="12"/>
  <c r="G137" i="12"/>
  <c r="I137" i="12"/>
  <c r="K137" i="12"/>
  <c r="K136" i="12" s="1"/>
  <c r="O137" i="12"/>
  <c r="Q137" i="12"/>
  <c r="Q136" i="12" s="1"/>
  <c r="U137" i="12"/>
  <c r="G139" i="12"/>
  <c r="M139" i="12" s="1"/>
  <c r="I139" i="12"/>
  <c r="K139" i="12"/>
  <c r="O139" i="12"/>
  <c r="Q139" i="12"/>
  <c r="U139" i="12"/>
  <c r="G142" i="12"/>
  <c r="M142" i="12" s="1"/>
  <c r="I142" i="12"/>
  <c r="K142" i="12"/>
  <c r="O142" i="12"/>
  <c r="Q142" i="12"/>
  <c r="U142" i="12"/>
  <c r="G144" i="12"/>
  <c r="M144" i="12" s="1"/>
  <c r="I144" i="12"/>
  <c r="K144" i="12"/>
  <c r="O144" i="12"/>
  <c r="Q144" i="12"/>
  <c r="U144" i="12"/>
  <c r="G147" i="12"/>
  <c r="G146" i="12" s="1"/>
  <c r="I54" i="1" s="1"/>
  <c r="I147" i="12"/>
  <c r="I146" i="12" s="1"/>
  <c r="K147" i="12"/>
  <c r="K146" i="12" s="1"/>
  <c r="O147" i="12"/>
  <c r="O146" i="12" s="1"/>
  <c r="Q147" i="12"/>
  <c r="Q146" i="12" s="1"/>
  <c r="U147" i="12"/>
  <c r="U146" i="12" s="1"/>
  <c r="G149" i="12"/>
  <c r="I149" i="12"/>
  <c r="K149" i="12"/>
  <c r="K148" i="12" s="1"/>
  <c r="O149" i="12"/>
  <c r="Q149" i="12"/>
  <c r="U149" i="12"/>
  <c r="G150" i="12"/>
  <c r="I150" i="12"/>
  <c r="K150" i="12"/>
  <c r="M150" i="12"/>
  <c r="O150" i="12"/>
  <c r="Q150" i="12"/>
  <c r="U150" i="12"/>
  <c r="G151" i="12"/>
  <c r="M151" i="12" s="1"/>
  <c r="I151" i="12"/>
  <c r="K151" i="12"/>
  <c r="O151" i="12"/>
  <c r="Q151" i="12"/>
  <c r="U151" i="12"/>
  <c r="G152" i="12"/>
  <c r="M152" i="12" s="1"/>
  <c r="I152" i="12"/>
  <c r="K152" i="12"/>
  <c r="O152" i="12"/>
  <c r="Q152" i="12"/>
  <c r="U152" i="12"/>
  <c r="G153" i="12"/>
  <c r="I153" i="12"/>
  <c r="K153" i="12"/>
  <c r="M153" i="12"/>
  <c r="O153" i="12"/>
  <c r="Q153" i="12"/>
  <c r="U153" i="12"/>
  <c r="G154" i="12"/>
  <c r="M154" i="12" s="1"/>
  <c r="I154" i="12"/>
  <c r="K154" i="12"/>
  <c r="O154" i="12"/>
  <c r="Q154" i="12"/>
  <c r="U154" i="12"/>
  <c r="I20" i="1"/>
  <c r="I18" i="1"/>
  <c r="I17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F40" i="1" l="1"/>
  <c r="G23" i="1" s="1"/>
  <c r="G24" i="1" s="1"/>
  <c r="AD156" i="12"/>
  <c r="G39" i="1" s="1"/>
  <c r="G40" i="1" s="1"/>
  <c r="G25" i="1" s="1"/>
  <c r="G26" i="1" s="1"/>
  <c r="M26" i="12"/>
  <c r="G69" i="12"/>
  <c r="I51" i="1" s="1"/>
  <c r="K8" i="12"/>
  <c r="K106" i="12"/>
  <c r="U106" i="12"/>
  <c r="U69" i="12"/>
  <c r="Q106" i="12"/>
  <c r="Q69" i="12"/>
  <c r="O8" i="12"/>
  <c r="I8" i="12"/>
  <c r="U136" i="12"/>
  <c r="U8" i="12"/>
  <c r="I69" i="12"/>
  <c r="I136" i="12"/>
  <c r="U148" i="12"/>
  <c r="Q148" i="12"/>
  <c r="O106" i="12"/>
  <c r="O69" i="12"/>
  <c r="I106" i="12"/>
  <c r="O148" i="12"/>
  <c r="I148" i="12"/>
  <c r="O136" i="12"/>
  <c r="K69" i="12"/>
  <c r="Q8" i="12"/>
  <c r="G8" i="12"/>
  <c r="M137" i="12"/>
  <c r="M136" i="12" s="1"/>
  <c r="G136" i="12"/>
  <c r="I53" i="1" s="1"/>
  <c r="G106" i="12"/>
  <c r="I52" i="1" s="1"/>
  <c r="M107" i="12"/>
  <c r="M106" i="12" s="1"/>
  <c r="G148" i="12"/>
  <c r="I55" i="1" s="1"/>
  <c r="I19" i="1" s="1"/>
  <c r="M149" i="12"/>
  <c r="M148" i="12" s="1"/>
  <c r="M70" i="12"/>
  <c r="M69" i="12" s="1"/>
  <c r="M147" i="12"/>
  <c r="M146" i="12" s="1"/>
  <c r="M9" i="12"/>
  <c r="M8" i="12" s="1"/>
  <c r="G28" i="1" l="1"/>
  <c r="G29" i="1"/>
  <c r="G156" i="12"/>
  <c r="I50" i="1"/>
  <c r="H39" i="1"/>
  <c r="H40" i="1" s="1"/>
  <c r="I39" i="1" l="1"/>
  <c r="I40" i="1" s="1"/>
  <c r="J39" i="1" s="1"/>
  <c r="J40" i="1" s="1"/>
  <c r="I16" i="1"/>
  <c r="I21" i="1" s="1"/>
  <c r="I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F82F6756-38A4-454C-BA5F-7B1DD117976E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CB21C25A-44EF-436F-97E3-62610950504E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8039E9A3-A3E6-4121-9576-D41AA67CCD38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9CDA064F-7CD0-4B1E-9B15-4F6B2C65FA7B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9E47AD30-544E-4ABC-8CDF-B0CA11E1BC63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582AFE3F-C526-4C56-958F-7630B3827BA4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<sst xmlns="http://schemas.openxmlformats.org/spreadsheetml/2006/main" count="581" uniqueCount="306">
  <si>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</si>
  <si>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</si>
  <si>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</si>
  <si>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</si>
  <si>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</si>
  <si>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</si>
  <si>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</si>
  <si>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</si>
  <si>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</si>
  <si>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</si>
  <si>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</si>
  <si>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</si>
  <si>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</si>
  <si>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</si>
  <si>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</si>
  <si>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</si>
  <si>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</si>
  <si>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</si>
  <si>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</si>
  <si>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</si>
  <si>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</si>
  <si>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</si>
  <si>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</si>
  <si>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</si>
  <si>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</si>
  <si>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</si>
  <si>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</si>
  <si>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</si>
  <si>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</si>
  <si>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</si>
  <si>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</si>
  <si>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</si>
  <si>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</si>
  <si>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</si>
  <si>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</si>
  <si>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</si>
  <si>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</si>
  <si>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</si>
  <si>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</si>
  <si>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</si>
  <si>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</si>
  <si>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</si>
  <si>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Holešov, ul. Novosady</t>
  </si>
  <si>
    <t>Rozpočet:</t>
  </si>
  <si>
    <t>Misto</t>
  </si>
  <si>
    <t>Ing. Tomáš Olša</t>
  </si>
  <si>
    <t>Rozšíření centra pro seniory v Holešově – bytový dům (SO 09 ZP)</t>
  </si>
  <si>
    <t>Město Holešov</t>
  </si>
  <si>
    <t>Masarykova 628</t>
  </si>
  <si>
    <t>Holešov</t>
  </si>
  <si>
    <t>76901</t>
  </si>
  <si>
    <t>00287172</t>
  </si>
  <si>
    <t>CZ00287172</t>
  </si>
  <si>
    <t>není znám</t>
  </si>
  <si>
    <t>Rozpočet</t>
  </si>
  <si>
    <t>Celkem za stavbu</t>
  </si>
  <si>
    <t>CZK</t>
  </si>
  <si>
    <t xml:space="preserve">Popis rozpočtu:  - </t>
  </si>
  <si>
    <t>Stavební objekt SO 09 Zpevněné plochy řeší zajištění dopravní obslužnosti nově navrženého bytového domu v místní části Holešova – Novosady, tj. příjezd a napojení na stávající zpevněné plochy, pojízdné a manipulační plochy, parkovací plochy pro osobní automobily (20 parkovacích stání s kolmým řazením vozidel) a přístup pro pěší do bytového domu. Manipulační plocha parkoviště a pochozí plochy pro pěší je navržena s krytem ze zámkové dlažby. Parkovací plochy jsou navrženy s krytem z betonové drenážní dlažby.</t>
  </si>
  <si>
    <t>Odvodnění parkovacích zpevněných ploch je zajištěno vsakováním vlastní konstrukcí. Odvodnění pochozích zpevněných ploch je zajištěno podélnými a příčnými sklony stékáním dešťových vod do přilehlých zelených pásů vsakováním.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</si>
  <si>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</si>
  <si>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</si>
  <si>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</si>
  <si>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</si>
  <si>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</si>
  <si>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</si>
  <si>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</si>
  <si>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</si>
  <si>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</si>
  <si>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</si>
  <si>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</si>
  <si>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</si>
  <si>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</si>
  <si>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</si>
  <si>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</si>
  <si>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</si>
  <si>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</si>
  <si>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</si>
  <si>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</si>
  <si>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</si>
  <si>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</si>
  <si>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</si>
  <si>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</si>
  <si>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</si>
  <si>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</si>
  <si>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</si>
  <si>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</si>
  <si>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</si>
  <si>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</si>
  <si>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</si>
  <si>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</si>
  <si>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</si>
  <si>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</si>
  <si>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</si>
  <si>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</si>
  <si>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</si>
  <si>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</si>
  <si>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</si>
  <si>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</si>
  <si>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</si>
  <si>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</si>
  <si>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111200001RA0</t>
  </si>
  <si>
    <t>Odstranění křovin a stromů do 100 mm, spálení</t>
  </si>
  <si>
    <t>m2</t>
  </si>
  <si>
    <t>POL2_0</t>
  </si>
  <si>
    <t>a stromů o průměru kmene do 100 mm, s odstraněním kořenů, s odklizením křovin a stromů na vzdálenost do 50 m a jejich spálením.</t>
  </si>
  <si>
    <t>POP</t>
  </si>
  <si>
    <t>112100013RA0</t>
  </si>
  <si>
    <t>Kácení stromů 80 cm, naložení a odvoz do 1 km</t>
  </si>
  <si>
    <t>kus</t>
  </si>
  <si>
    <t>Kácení stromů s odřezáním kmene a s odvětvením, odstranění pařezů s přesekáním kořenů, naložení kmenů a pařezů na dopravní prostředek a vodorovné přemístění, spálení větví.</t>
  </si>
  <si>
    <t>113201011RAA</t>
  </si>
  <si>
    <t>Vytrhání obrubníků silničních, včetně naložení a odvozu na skládku do 1 km</t>
  </si>
  <si>
    <t>m</t>
  </si>
  <si>
    <t>stávající obruby:91</t>
  </si>
  <si>
    <t>VV</t>
  </si>
  <si>
    <t>113107222RAB</t>
  </si>
  <si>
    <t>Odstranění asfaltobetonové vozovky pl. nad 50 m2, včetně nakládání a odvozu na skládku do 1 km</t>
  </si>
  <si>
    <t>stávající vozovka:231</t>
  </si>
  <si>
    <t>113106004RAB</t>
  </si>
  <si>
    <t>Odstranění beton.dlažby vč.podkladu, pl.nad 50 m2, včetně nakládání a odvozu na skládku do 1 km</t>
  </si>
  <si>
    <t>stávající parkovací plochy:69+87+104+51</t>
  </si>
  <si>
    <t>113106030RAB</t>
  </si>
  <si>
    <t>Odstranění přídlažby 8 cm vč.podkladu,pl.do 50 m2, včetně naložení a odvozu na skládku do 1 km</t>
  </si>
  <si>
    <t>stávající přídlažba:(14+17+31+11)*0,25</t>
  </si>
  <si>
    <t>121103111R00</t>
  </si>
  <si>
    <t>Skrývka zemin v rovině a sklonu 1:5</t>
  </si>
  <si>
    <t>m3</t>
  </si>
  <si>
    <t>POL1_0</t>
  </si>
  <si>
    <t>Skrývka zemin schopných zúrodnění s naložením na dopravní prostředek nebo s přehozením do 3 m</t>
  </si>
  <si>
    <t>předpoklad 20 cm:(676+680+13-231-311)*0,2</t>
  </si>
  <si>
    <t>121103112R00</t>
  </si>
  <si>
    <t>Skrývka zemin ve sklonu 1:2</t>
  </si>
  <si>
    <t>předpoklad 20 cm:426*0,2</t>
  </si>
  <si>
    <t>122201102R00</t>
  </si>
  <si>
    <t>Odkopávky nezapažené v hor. 3 do 1000 m3</t>
  </si>
  <si>
    <t>Odkopávky a prokopávky nezapažené s přehozením výkopku na vzdálenost do 3 m nebo s naložením na dopravní prostředek.</t>
  </si>
  <si>
    <t>výkop po hranu zemní pláně:816*0,22</t>
  </si>
  <si>
    <t>122201109R00</t>
  </si>
  <si>
    <t>Příplatek za lepivost - odkopávky v hor. 3</t>
  </si>
  <si>
    <t>179,52</t>
  </si>
  <si>
    <t>162100010RA0</t>
  </si>
  <si>
    <t>Vodorovné přemístění výkopku</t>
  </si>
  <si>
    <t>odvoz na skládku do 15 km:179,52</t>
  </si>
  <si>
    <t>162100010RAA</t>
  </si>
  <si>
    <t>Vodorovné přemístění výkopku, příplatek za každý další 1 km</t>
  </si>
  <si>
    <t>odvoz na skládku do 15 km:179,52*14</t>
  </si>
  <si>
    <t>199000005R00</t>
  </si>
  <si>
    <t>Poplatek za skládku zeminy 1- 4, č. dle katal. odpadů 17 05 04</t>
  </si>
  <si>
    <t>t</t>
  </si>
  <si>
    <t>179,52*1750/1000</t>
  </si>
  <si>
    <t>výkop pro výměnu podloží při nevyhovující únosnosti:816*0,3</t>
  </si>
  <si>
    <t>výkop pro výměnu podloží při nevyhovující únosnosti:244,8</t>
  </si>
  <si>
    <t>výkop pro výměnu podloží při nevyhovující únosnosti:244,8*14</t>
  </si>
  <si>
    <t>výkop pro výměnu podloží při nevyhovující únosnosti:244,8*1750/1000</t>
  </si>
  <si>
    <t>181101102R00</t>
  </si>
  <si>
    <t>Úprava pláně v zářezech v hor. 1-4, se zhutněním</t>
  </si>
  <si>
    <t>vyrovnáním výškových rozdílů</t>
  </si>
  <si>
    <t>zhutnění zemní pláně:816</t>
  </si>
  <si>
    <t>182001131R00</t>
  </si>
  <si>
    <t>Plošná úprava terénu, nerovnosti do 20 cm v rovině</t>
  </si>
  <si>
    <t>urovnání okolních nezpevněných ploch:330+346</t>
  </si>
  <si>
    <t>182001132R00</t>
  </si>
  <si>
    <t>Plošná úprava terénu, nerovnosti do 20 cm svah 1:2</t>
  </si>
  <si>
    <t>urovnání okolních nezpevněných ploch:94+322+10</t>
  </si>
  <si>
    <t>167103101R00</t>
  </si>
  <si>
    <t>Nakládání výkopku zeminy schopné zúrodnění</t>
  </si>
  <si>
    <t>Nakládání neulehlého výkopku z hromad</t>
  </si>
  <si>
    <t>zatravnění okolních nezpevněných ploch:165,4+85,2</t>
  </si>
  <si>
    <t>162206113R00</t>
  </si>
  <si>
    <t>Vodorovné přemístění zemin pro zúrodnění do 100 m</t>
  </si>
  <si>
    <t>bez naložení, avšak se složením</t>
  </si>
  <si>
    <t>zatravnění okolních nezpevněných ploch:250,6</t>
  </si>
  <si>
    <t>181006113R00</t>
  </si>
  <si>
    <t>Rozprostření zemin v rov./sklonu 1:5, tl. do 20 cm</t>
  </si>
  <si>
    <t>zatravnění okolních nezpevněných ploch:676</t>
  </si>
  <si>
    <t>181006123R00</t>
  </si>
  <si>
    <t>Rozprostření zemin ve sklonu nad 1:5, tl. do 20 cm</t>
  </si>
  <si>
    <t>zatravnění okolních nezpevněných ploch:426</t>
  </si>
  <si>
    <t>180400020RA0</t>
  </si>
  <si>
    <t>Založení trávníku parkového, rovina, dodání osiva</t>
  </si>
  <si>
    <t>180400021RA0</t>
  </si>
  <si>
    <t>Založení trávníku parkového, svah, s dodáním osiva</t>
  </si>
  <si>
    <t>568211112R00</t>
  </si>
  <si>
    <t>Položení geomříže skl.do 1:5, š. do 7,5 m</t>
  </si>
  <si>
    <t>úprava podloží při nevyhovující únosnosti:680*1,2</t>
  </si>
  <si>
    <t>693102102R</t>
  </si>
  <si>
    <t>Geomříž dvouosá PP BX 3030</t>
  </si>
  <si>
    <t>POL3_0</t>
  </si>
  <si>
    <t>564761111R00</t>
  </si>
  <si>
    <t>Podklad z kameniva drceného vel.32-63 mm,tl. 20 cm</t>
  </si>
  <si>
    <t>výměna podloží při nevyhovující únosnosti:680*1,2</t>
  </si>
  <si>
    <t>564731111R00</t>
  </si>
  <si>
    <t>Podklad z kameniva drceného vel.32-63 mm,tl. 10 cm</t>
  </si>
  <si>
    <t>564851111RT4</t>
  </si>
  <si>
    <t>Podklad ze štěrkodrti po zhutnění tloušťky 15 cm, štěrkodrť frakce 0-63 mm</t>
  </si>
  <si>
    <t>2. podkladní vrstva pojízdných zpevněných ploch:(185+221)*1,2</t>
  </si>
  <si>
    <t>564851111RT2</t>
  </si>
  <si>
    <t>Podklad ze štěrkodrti po zhutnění tloušťky 15 cm, štěrkodrť frakce 0-32 mm</t>
  </si>
  <si>
    <t>podkladní vrstvy:639+41</t>
  </si>
  <si>
    <t>596215040R00</t>
  </si>
  <si>
    <t>Kladení zámkové dlažby tl. 8 cm do drtě tl. 4 cm</t>
  </si>
  <si>
    <t>s provedením lože z kameniva drceného, s vyplněním spár, s dvojitým hutněním vibrováním, a se smetením přebytečného materiálu na krajnici. S dodáním hmot pro lože a výplň spár.</t>
  </si>
  <si>
    <t>K1:185</t>
  </si>
  <si>
    <t>K2:221</t>
  </si>
  <si>
    <t>K3:230+3</t>
  </si>
  <si>
    <t>5924511915R</t>
  </si>
  <si>
    <t>Dlažba 200 x 200 x 80 mm přírodní</t>
  </si>
  <si>
    <t>K1:157+28</t>
  </si>
  <si>
    <t>59248202R</t>
  </si>
  <si>
    <t>Dlažba drenážní přírodní 200 x 200 x 80</t>
  </si>
  <si>
    <t>K2:124+97</t>
  </si>
  <si>
    <t>592451170R</t>
  </si>
  <si>
    <t>Dlažba 200 x 100 x 80 mm přírodní</t>
  </si>
  <si>
    <t>K3:103+3+31+32+7+9+45</t>
  </si>
  <si>
    <t>592451158R</t>
  </si>
  <si>
    <t>Dlažba skladebná SLP pro nevidomé 200 x 100 x 80 mm červená, varovné pásy</t>
  </si>
  <si>
    <t>K3:2+1</t>
  </si>
  <si>
    <t>596715041R00</t>
  </si>
  <si>
    <t>Kladení vodicí linie z dlažby tl.8 cm, drť tl.4 cm</t>
  </si>
  <si>
    <t>s provedením lože, s vyplněním spár, s dvojitým hutněním vibrováním, a se smetením přebytečného materiálu na krajnici. S dodáním hmot pro lože a výplň spár.</t>
  </si>
  <si>
    <t>K3:41</t>
  </si>
  <si>
    <t>59245040R</t>
  </si>
  <si>
    <t>Dlažba SLP pro nevidomé 200 x 200 x 80 mm přírodní, vodící linie</t>
  </si>
  <si>
    <t>K3:31+10</t>
  </si>
  <si>
    <t>577000016RA0</t>
  </si>
  <si>
    <t>Komunikace s asfaltobeton. krytem D1-N-2-V-PIII</t>
  </si>
  <si>
    <t>včetně betonového obrubníku</t>
  </si>
  <si>
    <t>napojení na stávající vozovku:10</t>
  </si>
  <si>
    <t>599141111R00</t>
  </si>
  <si>
    <t>Vyplnění spár živičnou zálivkou</t>
  </si>
  <si>
    <t>napojení na stávající vozovku:13</t>
  </si>
  <si>
    <t>919735113R00</t>
  </si>
  <si>
    <t>Řezání stávajícího živičného krytu tl. 10 - 15 cm</t>
  </si>
  <si>
    <t>917932121RT2</t>
  </si>
  <si>
    <t>Osazení betonové prefa přídlažby do lože z C16/20, včetně dodávky silniční přídlažby</t>
  </si>
  <si>
    <t>26+26</t>
  </si>
  <si>
    <t>917862111RV3</t>
  </si>
  <si>
    <t>Osazení stojatého obrubníku betonového, s boční opěrou, do lože z betonu C 16/20</t>
  </si>
  <si>
    <t>včetně obrubníku nájezdového 100/15/15</t>
  </si>
  <si>
    <t>silniční obrubník nájezdový:3+6+2</t>
  </si>
  <si>
    <t>917862111RV4</t>
  </si>
  <si>
    <t>včetně obrubníku nájezdového náběhového 100/15/15-25</t>
  </si>
  <si>
    <t>silniční obrubník přechodový:8</t>
  </si>
  <si>
    <t>917862111RT7</t>
  </si>
  <si>
    <t>včetně obrubníku 100/15/25</t>
  </si>
  <si>
    <t>silniční obrubník:7+6+75-8</t>
  </si>
  <si>
    <t>916661111RT5</t>
  </si>
  <si>
    <t>Osazení park. obrubníků do lože z C 16/20 s opěrou, včetně obrubníku 80x250x1000 mm</t>
  </si>
  <si>
    <t>lože z betonu prostého C 16/20 tl. 80 až 100 mm</t>
  </si>
  <si>
    <t>chodníkový obrubník:29+58+12+30+26+6+3+36+24</t>
  </si>
  <si>
    <t>914001121RT6</t>
  </si>
  <si>
    <t>Osaz.svislé dopr.značky a sloupku,Al patka, základ, včetně dodávky sloupku a značky</t>
  </si>
  <si>
    <t>40445050.AR</t>
  </si>
  <si>
    <t>Značka dopravní informativní provozní IP 11 - IP 13, rozměr 500 x 700 mm, fólie 1</t>
  </si>
  <si>
    <t>IP 11b:2</t>
  </si>
  <si>
    <t>IP 12:3</t>
  </si>
  <si>
    <t>40445151.AR</t>
  </si>
  <si>
    <t>Značka dopravní dodatková E 13, rozměr 500 x 500 mm, fólie 1</t>
  </si>
  <si>
    <t>E 13:2</t>
  </si>
  <si>
    <t>40445159.AR</t>
  </si>
  <si>
    <t>Značka dopravní dodatková E 8 vodorovná, rozměr 500 x 150 mm, fólie 1</t>
  </si>
  <si>
    <t>E 8d:3</t>
  </si>
  <si>
    <t>E 8e:1</t>
  </si>
  <si>
    <t>915711111RT1</t>
  </si>
  <si>
    <t>Vodorovné značení dělicích čar 12 cm střík.barvou, barva bílá</t>
  </si>
  <si>
    <t>vymezení parkovacích stání:9*5*2</t>
  </si>
  <si>
    <t>915701111R00</t>
  </si>
  <si>
    <t>Zřízení vodorovného značení z nátěr.hmot tl.do 3mm</t>
  </si>
  <si>
    <t>979082219R00</t>
  </si>
  <si>
    <t>Příplatek za dopravu suti po suchu za další 1 km</t>
  </si>
  <si>
    <t>odvoz na skládku do 15 km:14*364,09206</t>
  </si>
  <si>
    <t>979990107R00</t>
  </si>
  <si>
    <t>Poplatek za uložení suti - směs betonu, cihel, dřeva, skupina odpadu 170904</t>
  </si>
  <si>
    <t>obruby:24,57</t>
  </si>
  <si>
    <t>dlažba:(111,338+20,16625)*0,25</t>
  </si>
  <si>
    <t>979990121R00</t>
  </si>
  <si>
    <t>Poplatek za uložení suti - asfaltové pásy, skupina odpadu 170302</t>
  </si>
  <si>
    <t>kryt vozovky:208,01781*0,25</t>
  </si>
  <si>
    <t>979999973R00</t>
  </si>
  <si>
    <t>Poplatek za uložení, zemina a kamení, (skup.170504)</t>
  </si>
  <si>
    <t>podkladní vrstvy zpevněných ploch:(208,01781+111,338+20,16625)*0,75</t>
  </si>
  <si>
    <t>998223011R00</t>
  </si>
  <si>
    <t>Přesun hmot, pozemní komunikace, kryt dlážděný</t>
  </si>
  <si>
    <t>soubor</t>
  </si>
  <si>
    <t>005 21-1030.R</t>
  </si>
  <si>
    <t xml:space="preserve">Dočasná dopravní opatření </t>
  </si>
  <si>
    <t>Soubor</t>
  </si>
  <si>
    <t>POL99_0</t>
  </si>
  <si>
    <t>004 11-1010.R</t>
  </si>
  <si>
    <t>Průzkumné práce, laboratorní zkoušky, zkoušky únosnosti</t>
  </si>
  <si>
    <t>005 11-1021.R</t>
  </si>
  <si>
    <t>Vytyčení inženýrských sítí</t>
  </si>
  <si>
    <t>005 11-1020.R</t>
  </si>
  <si>
    <t>Vytyčení stavby</t>
  </si>
  <si>
    <t>005 24-1020.R</t>
  </si>
  <si>
    <t xml:space="preserve">Geodetické zaměření skutečného provedení  </t>
  </si>
  <si>
    <t>005 24-1010.R</t>
  </si>
  <si>
    <t xml:space="preserve">Dokumentace skutečného provedení </t>
  </si>
  <si>
    <t>S provedením potřebných zemních prací, ve skladbách podle popisu, s dodávkou a osazením obrubníků.</t>
  </si>
  <si>
    <t/>
  </si>
  <si>
    <t>SUM</t>
  </si>
  <si>
    <t>Poznámky uchazeče k zadání</t>
  </si>
  <si>
    <t>POPUZIV</t>
  </si>
  <si>
    <t>END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</si>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</sst>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9" fillId="0" borderId="33" xfId="0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9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19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" fontId="17" fillId="4" borderId="54" xfId="2" applyNumberFormat="1" applyFont="1" applyFill="1" applyBorder="1" applyAlignment="1" applyProtection="1">
      <alignment vertical="top" shrinkToFit="1"/>
      <protection locked="0"/>
    </xf>
  </cellXfs>
  <cellStyles count="3">
    <cellStyle name="Normální" xfId="0" builtinId="0"/>
    <cellStyle name="normální 2" xfId="1" xr:uid="{BBBC2A1A-148D-4CDE-8B25-F364D7DE7197}"/>
    <cellStyle name="Normální 8" xfId="2" xr:uid="{C16C6275-5B32-498F-95A8-4238B8D7726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ED377-D442-41BC-A76D-69F8E1DED4E1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7" t="s">
        <v>38</v>
      </c>
    </row>
    <row r="2" spans="1:7" ht="57.75" customHeight="1" x14ac:dyDescent="0.25">
      <c r="A2" s="182" t="s">
        <v>39</v>
      </c>
      <c r="B2" s="182"/>
      <c r="C2" s="182"/>
      <c r="D2" s="182"/>
      <c r="E2" s="182"/>
      <c r="F2" s="182"/>
      <c r="G2" s="18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2E1E2-99C5-40FE-AB79-6ACA400E7C91}">
  <sheetPr codeName="List5112">
    <tabColor rgb="FF66FF66"/>
  </sheetPr>
  <dimension ref="A1:AZ59"/>
  <sheetViews>
    <sheetView showGridLines="0" tabSelected="1" topLeftCell="B1" zoomScaleNormal="100" zoomScaleSheetLayoutView="75" workbookViewId="0">
      <selection activeCell="B2" sqref="B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9" width="12.6640625" customWidth="1"/>
    <col min="10" max="10" width="6.6640625" customWidth="1"/>
    <col min="11" max="11" width="4.33203125" customWidth="1"/>
    <col min="12" max="15" width="10.6640625" customWidth="1"/>
    <col min="52" max="52" width="93.109375" customWidth="1"/>
  </cols>
  <sheetData>
    <row r="1" spans="1:15" ht="33.75" customHeight="1" x14ac:dyDescent="0.25">
      <c r="A1" s="62" t="s">
        <v>36</v>
      </c>
      <c r="B1" s="211" t="s">
        <v>305</v>
      </c>
      <c r="C1" s="212"/>
      <c r="D1" s="212"/>
      <c r="E1" s="212"/>
      <c r="F1" s="212"/>
      <c r="G1" s="212"/>
      <c r="H1" s="212"/>
      <c r="I1" s="212"/>
      <c r="J1" s="213"/>
    </row>
    <row r="2" spans="1:15" ht="23.25" customHeight="1" x14ac:dyDescent="0.25">
      <c r="A2" s="3"/>
      <c r="B2" s="70" t="s">
        <v>40</v>
      </c>
      <c r="C2" s="71"/>
      <c r="D2" s="228" t="s">
        <v>46</v>
      </c>
      <c r="E2" s="229"/>
      <c r="F2" s="229"/>
      <c r="G2" s="229"/>
      <c r="H2" s="229"/>
      <c r="I2" s="229"/>
      <c r="J2" s="230"/>
      <c r="O2" s="1"/>
    </row>
    <row r="3" spans="1:15" ht="23.25" customHeight="1" x14ac:dyDescent="0.25">
      <c r="A3" s="3"/>
      <c r="B3" s="72" t="s">
        <v>44</v>
      </c>
      <c r="C3" s="73"/>
      <c r="D3" s="193" t="s">
        <v>42</v>
      </c>
      <c r="E3" s="194"/>
      <c r="F3" s="194"/>
      <c r="G3" s="194"/>
      <c r="H3" s="194"/>
      <c r="I3" s="194"/>
      <c r="J3" s="195"/>
    </row>
    <row r="4" spans="1:15" ht="23.25" hidden="1" customHeight="1" x14ac:dyDescent="0.25">
      <c r="A4" s="3"/>
      <c r="B4" s="74" t="s">
        <v>43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5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 t="s">
        <v>51</v>
      </c>
      <c r="J5" s="9"/>
    </row>
    <row r="6" spans="1:15" ht="15.75" customHeight="1" x14ac:dyDescent="0.25">
      <c r="A6" s="3"/>
      <c r="B6" s="34"/>
      <c r="C6" s="22"/>
      <c r="D6" s="79" t="s">
        <v>48</v>
      </c>
      <c r="E6" s="22"/>
      <c r="F6" s="22"/>
      <c r="G6" s="22"/>
      <c r="H6" s="24" t="s">
        <v>34</v>
      </c>
      <c r="I6" s="79" t="s">
        <v>52</v>
      </c>
      <c r="J6" s="9"/>
    </row>
    <row r="7" spans="1:15" ht="15.75" customHeight="1" x14ac:dyDescent="0.25">
      <c r="A7" s="3"/>
      <c r="B7" s="35"/>
      <c r="C7" s="80" t="s">
        <v>50</v>
      </c>
      <c r="D7" s="69" t="s">
        <v>49</v>
      </c>
      <c r="E7" s="29"/>
      <c r="F7" s="29"/>
      <c r="G7" s="29"/>
      <c r="H7" s="30"/>
      <c r="I7" s="29"/>
      <c r="J7" s="42"/>
    </row>
    <row r="8" spans="1:15" ht="24" hidden="1" customHeight="1" x14ac:dyDescent="0.25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5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5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5">
      <c r="A11" s="3"/>
      <c r="B11" s="39" t="s">
        <v>18</v>
      </c>
      <c r="D11" s="223" t="s">
        <v>53</v>
      </c>
      <c r="E11" s="223"/>
      <c r="F11" s="223"/>
      <c r="G11" s="223"/>
      <c r="H11" s="24" t="s">
        <v>33</v>
      </c>
      <c r="I11" s="81"/>
      <c r="J11" s="9"/>
    </row>
    <row r="12" spans="1:15" ht="15.75" customHeight="1" x14ac:dyDescent="0.25">
      <c r="A12" s="3"/>
      <c r="B12" s="34"/>
      <c r="C12" s="22"/>
      <c r="D12" s="208"/>
      <c r="E12" s="208"/>
      <c r="F12" s="208"/>
      <c r="G12" s="208"/>
      <c r="H12" s="24" t="s">
        <v>34</v>
      </c>
      <c r="I12" s="81"/>
      <c r="J12" s="9"/>
    </row>
    <row r="13" spans="1:15" ht="15.75" customHeight="1" x14ac:dyDescent="0.25">
      <c r="A13" s="3"/>
      <c r="B13" s="35"/>
      <c r="C13" s="82"/>
      <c r="D13" s="209"/>
      <c r="E13" s="209"/>
      <c r="F13" s="209"/>
      <c r="G13" s="209"/>
      <c r="H13" s="25"/>
      <c r="I13" s="29"/>
      <c r="J13" s="42"/>
    </row>
    <row r="14" spans="1:15" ht="24" hidden="1" customHeight="1" x14ac:dyDescent="0.25">
      <c r="A14" s="3"/>
      <c r="B14" s="55" t="s">
        <v>20</v>
      </c>
      <c r="C14" s="56"/>
      <c r="D14" s="57" t="s">
        <v>45</v>
      </c>
      <c r="E14" s="58"/>
      <c r="F14" s="58"/>
      <c r="G14" s="58"/>
      <c r="H14" s="59"/>
      <c r="I14" s="58"/>
      <c r="J14" s="60"/>
    </row>
    <row r="15" spans="1:15" ht="32.25" customHeight="1" x14ac:dyDescent="0.25">
      <c r="A15" s="3"/>
      <c r="B15" s="43" t="s">
        <v>31</v>
      </c>
      <c r="C15" s="61"/>
      <c r="D15" s="15"/>
      <c r="E15" s="231"/>
      <c r="F15" s="231"/>
      <c r="G15" s="204"/>
      <c r="H15" s="204"/>
      <c r="I15" s="204" t="s">
        <v>28</v>
      </c>
      <c r="J15" s="205"/>
    </row>
    <row r="16" spans="1:15" ht="23.25" customHeight="1" x14ac:dyDescent="0.25">
      <c r="A16" s="129" t="s">
        <v>23</v>
      </c>
      <c r="B16" s="130" t="s">
        <v>23</v>
      </c>
      <c r="C16" s="47"/>
      <c r="D16" s="48"/>
      <c r="E16" s="206"/>
      <c r="F16" s="207"/>
      <c r="G16" s="206"/>
      <c r="H16" s="207"/>
      <c r="I16" s="206">
        <f>SUMIF(F50:F55,A16,I50:I55)+SUMIF(F50:F55,"PSU",I50:I55)</f>
        <v>2384111.7499999995</v>
      </c>
      <c r="J16" s="220"/>
    </row>
    <row r="17" spans="1:10" ht="23.25" customHeight="1" x14ac:dyDescent="0.25">
      <c r="A17" s="129" t="s">
        <v>24</v>
      </c>
      <c r="B17" s="130" t="s">
        <v>24</v>
      </c>
      <c r="C17" s="47"/>
      <c r="D17" s="48"/>
      <c r="E17" s="206"/>
      <c r="F17" s="207"/>
      <c r="G17" s="206"/>
      <c r="H17" s="207"/>
      <c r="I17" s="206">
        <f>SUMIF(F50:F55,A17,I50:I55)</f>
        <v>0</v>
      </c>
      <c r="J17" s="220"/>
    </row>
    <row r="18" spans="1:10" ht="23.25" customHeight="1" x14ac:dyDescent="0.25">
      <c r="A18" s="129" t="s">
        <v>25</v>
      </c>
      <c r="B18" s="130" t="s">
        <v>25</v>
      </c>
      <c r="C18" s="47"/>
      <c r="D18" s="48"/>
      <c r="E18" s="206"/>
      <c r="F18" s="207"/>
      <c r="G18" s="206"/>
      <c r="H18" s="207"/>
      <c r="I18" s="206">
        <f>SUMIF(F50:F55,A18,I50:I55)</f>
        <v>0</v>
      </c>
      <c r="J18" s="220"/>
    </row>
    <row r="19" spans="1:10" ht="23.25" customHeight="1" x14ac:dyDescent="0.25">
      <c r="A19" s="129" t="s">
        <v>72</v>
      </c>
      <c r="B19" s="130" t="s">
        <v>26</v>
      </c>
      <c r="C19" s="47"/>
      <c r="D19" s="48"/>
      <c r="E19" s="206"/>
      <c r="F19" s="207"/>
      <c r="G19" s="206"/>
      <c r="H19" s="207"/>
      <c r="I19" s="206">
        <f>SUMIF(F50:F55,A19,I50:I55)</f>
        <v>35331.729999999996</v>
      </c>
      <c r="J19" s="220"/>
    </row>
    <row r="20" spans="1:10" ht="23.25" customHeight="1" x14ac:dyDescent="0.25">
      <c r="A20" s="129" t="s">
        <v>73</v>
      </c>
      <c r="B20" s="130" t="s">
        <v>27</v>
      </c>
      <c r="C20" s="47"/>
      <c r="D20" s="48"/>
      <c r="E20" s="206"/>
      <c r="F20" s="207"/>
      <c r="G20" s="206"/>
      <c r="H20" s="207"/>
      <c r="I20" s="206">
        <f>SUMIF(F50:F55,A20,I50:I55)</f>
        <v>0</v>
      </c>
      <c r="J20" s="220"/>
    </row>
    <row r="21" spans="1:10" ht="23.25" customHeight="1" x14ac:dyDescent="0.25">
      <c r="A21" s="3"/>
      <c r="B21" s="63" t="s">
        <v>28</v>
      </c>
      <c r="C21" s="64"/>
      <c r="D21" s="65"/>
      <c r="E21" s="221"/>
      <c r="F21" s="222"/>
      <c r="G21" s="221"/>
      <c r="H21" s="222"/>
      <c r="I21" s="221">
        <f>SUM(I16:J20)</f>
        <v>2419443.4799999995</v>
      </c>
      <c r="J21" s="227"/>
    </row>
    <row r="22" spans="1:10" ht="33" customHeight="1" x14ac:dyDescent="0.25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5">
      <c r="A23" s="3"/>
      <c r="B23" s="46" t="s">
        <v>11</v>
      </c>
      <c r="C23" s="47"/>
      <c r="D23" s="48"/>
      <c r="E23" s="49">
        <v>12</v>
      </c>
      <c r="F23" s="50" t="s">
        <v>0</v>
      </c>
      <c r="G23" s="218">
        <f>ZakladDPHSniVypocet</f>
        <v>0</v>
      </c>
      <c r="H23" s="219"/>
      <c r="I23" s="219"/>
      <c r="J23" s="51" t="str">
        <f t="shared" ref="J23:J28" si="0">Mena</f>
        <v>CZK</v>
      </c>
    </row>
    <row r="24" spans="1:10" ht="23.25" customHeight="1" x14ac:dyDescent="0.25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25">
        <f>ZakladDPHSni*SazbaDPH1/100</f>
        <v>0</v>
      </c>
      <c r="H24" s="226"/>
      <c r="I24" s="226"/>
      <c r="J24" s="51" t="str">
        <f t="shared" si="0"/>
        <v>CZK</v>
      </c>
    </row>
    <row r="25" spans="1:10" ht="23.25" customHeight="1" x14ac:dyDescent="0.25">
      <c r="A25" s="3"/>
      <c r="B25" s="46" t="s">
        <v>13</v>
      </c>
      <c r="C25" s="47"/>
      <c r="D25" s="48"/>
      <c r="E25" s="49">
        <v>21</v>
      </c>
      <c r="F25" s="50" t="s">
        <v>0</v>
      </c>
      <c r="G25" s="218">
        <f>ZakladDPHZaklVypocet</f>
        <v>2419443.4799999995</v>
      </c>
      <c r="H25" s="219"/>
      <c r="I25" s="219"/>
      <c r="J25" s="51" t="str">
        <f t="shared" si="0"/>
        <v>CZK</v>
      </c>
    </row>
    <row r="26" spans="1:10" ht="23.25" customHeight="1" x14ac:dyDescent="0.25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4">
        <f>ZakladDPHZakl*SazbaDPH2/100</f>
        <v>508083.13079999993</v>
      </c>
      <c r="H26" s="215"/>
      <c r="I26" s="215"/>
      <c r="J26" s="45" t="str">
        <f t="shared" si="0"/>
        <v>CZK</v>
      </c>
    </row>
    <row r="27" spans="1:10" ht="23.25" customHeight="1" thickBot="1" x14ac:dyDescent="0.3">
      <c r="A27" s="3"/>
      <c r="B27" s="39" t="s">
        <v>4</v>
      </c>
      <c r="C27" s="17"/>
      <c r="D27" s="20"/>
      <c r="E27" s="17"/>
      <c r="F27" s="18"/>
      <c r="G27" s="216">
        <f>0</f>
        <v>0</v>
      </c>
      <c r="H27" s="216"/>
      <c r="I27" s="216"/>
      <c r="J27" s="52" t="str">
        <f t="shared" si="0"/>
        <v>CZK</v>
      </c>
    </row>
    <row r="28" spans="1:10" ht="27.75" hidden="1" customHeight="1" thickBot="1" x14ac:dyDescent="0.3">
      <c r="A28" s="3"/>
      <c r="B28" s="101" t="s">
        <v>22</v>
      </c>
      <c r="C28" s="102"/>
      <c r="D28" s="102"/>
      <c r="E28" s="103"/>
      <c r="F28" s="104"/>
      <c r="G28" s="203">
        <f>ZakladDPHSniVypocet+ZakladDPHZaklVypocet</f>
        <v>2419443.4799999995</v>
      </c>
      <c r="H28" s="203"/>
      <c r="I28" s="203"/>
      <c r="J28" s="105" t="str">
        <f t="shared" si="0"/>
        <v>CZK</v>
      </c>
    </row>
    <row r="29" spans="1:10" ht="27.75" customHeight="1" thickBot="1" x14ac:dyDescent="0.3">
      <c r="A29" s="3"/>
      <c r="B29" s="101" t="s">
        <v>35</v>
      </c>
      <c r="C29" s="106"/>
      <c r="D29" s="106"/>
      <c r="E29" s="106"/>
      <c r="F29" s="106"/>
      <c r="G29" s="217">
        <f>ZakladDPHSni+DPHSni+ZakladDPHZakl+DPHZakl+Zaokrouhleni</f>
        <v>2927526.6107999994</v>
      </c>
      <c r="H29" s="217"/>
      <c r="I29" s="217"/>
      <c r="J29" s="107" t="s">
        <v>56</v>
      </c>
    </row>
    <row r="30" spans="1:10" ht="12.75" customHeight="1" x14ac:dyDescent="0.25">
      <c r="A30" s="3"/>
      <c r="B30" s="3"/>
      <c r="J30" s="10"/>
    </row>
    <row r="31" spans="1:10" ht="30" customHeight="1" x14ac:dyDescent="0.25">
      <c r="A31" s="3"/>
      <c r="B31" s="3"/>
      <c r="J31" s="10"/>
    </row>
    <row r="32" spans="1:10" ht="18.75" customHeight="1" x14ac:dyDescent="0.25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52" ht="47.25" customHeight="1" x14ac:dyDescent="0.25">
      <c r="A33" s="3"/>
      <c r="B33" s="3"/>
      <c r="J33" s="10"/>
    </row>
    <row r="34" spans="1:52" s="27" customFormat="1" ht="18.75" customHeight="1" x14ac:dyDescent="0.25">
      <c r="A34" s="26"/>
      <c r="B34" s="26"/>
      <c r="D34" s="210"/>
      <c r="E34" s="210"/>
      <c r="G34" s="210"/>
      <c r="H34" s="210"/>
      <c r="I34" s="210"/>
      <c r="J34" s="31"/>
    </row>
    <row r="35" spans="1:52" ht="12.75" customHeight="1" x14ac:dyDescent="0.25">
      <c r="A35" s="3"/>
      <c r="B35" s="3"/>
      <c r="D35" s="224" t="s">
        <v>2</v>
      </c>
      <c r="E35" s="224"/>
      <c r="H35" s="11" t="s">
        <v>3</v>
      </c>
      <c r="J35" s="10"/>
    </row>
    <row r="36" spans="1:52" ht="13.5" customHeight="1" thickBot="1" x14ac:dyDescent="0.3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3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52" ht="25.5" hidden="1" customHeight="1" x14ac:dyDescent="0.25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52" ht="25.5" hidden="1" customHeight="1" x14ac:dyDescent="0.25">
      <c r="A39" s="85">
        <v>1</v>
      </c>
      <c r="B39" s="91" t="s">
        <v>54</v>
      </c>
      <c r="C39" s="196" t="s">
        <v>46</v>
      </c>
      <c r="D39" s="197"/>
      <c r="E39" s="197"/>
      <c r="F39" s="96">
        <f>'Rozpočet Pol'!AC156</f>
        <v>0</v>
      </c>
      <c r="G39" s="97">
        <f>'Rozpočet Pol'!AD156</f>
        <v>2419443.4799999995</v>
      </c>
      <c r="H39" s="98">
        <f>(F39*SazbaDPH1/100)+(G39*SazbaDPH2/100)</f>
        <v>508083.13079999993</v>
      </c>
      <c r="I39" s="98">
        <f>F39+G39+H39</f>
        <v>2927526.6107999994</v>
      </c>
      <c r="J39" s="92">
        <f>IF(CenaCelkemVypocet=0,"",I39/CenaCelkemVypocet*100)</f>
        <v>100</v>
      </c>
    </row>
    <row r="40" spans="1:52" ht="25.5" hidden="1" customHeight="1" x14ac:dyDescent="0.25">
      <c r="A40" s="85"/>
      <c r="B40" s="198" t="s">
        <v>55</v>
      </c>
      <c r="C40" s="199"/>
      <c r="D40" s="199"/>
      <c r="E40" s="200"/>
      <c r="F40" s="99">
        <f>SUMIF(A39:A39,"=1",F39:F39)</f>
        <v>0</v>
      </c>
      <c r="G40" s="100">
        <f>SUMIF(A39:A39,"=1",G39:G39)</f>
        <v>2419443.4799999995</v>
      </c>
      <c r="H40" s="100">
        <f>SUMIF(A39:A39,"=1",H39:H39)</f>
        <v>508083.13079999993</v>
      </c>
      <c r="I40" s="100">
        <f>SUMIF(A39:A39,"=1",I39:I39)</f>
        <v>2927526.6107999994</v>
      </c>
      <c r="J40" s="86">
        <f>SUMIF(A39:A39,"=1",J39:J39)</f>
        <v>100</v>
      </c>
    </row>
    <row r="42" spans="1:52" x14ac:dyDescent="0.25">
      <c r="B42" t="s">
        <v>57</v>
      </c>
    </row>
    <row r="43" spans="1:52" ht="66" x14ac:dyDescent="0.25">
      <c r="B43" s="201" t="s">
        <v>58</v>
      </c>
      <c r="C43" s="201"/>
      <c r="D43" s="201"/>
      <c r="E43" s="201"/>
      <c r="F43" s="201"/>
      <c r="G43" s="201"/>
      <c r="H43" s="201"/>
      <c r="I43" s="201"/>
      <c r="J43" s="201"/>
      <c r="AZ43" s="108" t="str">
        <f>B43</f>
        <v>Stavební objekt SO 09 Zpevněné plochy řeší zajištění dopravní obslužnosti nově navrženého bytového domu v místní části Holešova – Novosady, tj. příjezd a napojení na stávající zpevněné plochy, pojízdné a manipulační plochy, parkovací plochy pro osobní automobily (20 parkovacích stání s kolmým řazením vozidel) a přístup pro pěší do bytového domu. Manipulační plocha parkoviště a pochozí plochy pro pěší je navržena s krytem ze zámkové dlažby. Parkovací plochy jsou navrženy s krytem z betonové drenážní dlažby.</v>
      </c>
    </row>
    <row r="44" spans="1:52" ht="39.6" x14ac:dyDescent="0.25">
      <c r="B44" s="201" t="s">
        <v>59</v>
      </c>
      <c r="C44" s="201"/>
      <c r="D44" s="201"/>
      <c r="E44" s="201"/>
      <c r="F44" s="201"/>
      <c r="G44" s="201"/>
      <c r="H44" s="201"/>
      <c r="I44" s="201"/>
      <c r="J44" s="201"/>
      <c r="AZ44" s="108" t="str">
        <f>B44</f>
        <v>Odvodnění parkovacích zpevněných ploch je zajištěno vsakováním vlastní konstrukcí. Odvodnění pochozích zpevněných ploch je zajištěno podélnými a příčnými sklony stékáním dešťových vod do přilehlých zelených pásů vsakováním.</v>
      </c>
    </row>
    <row r="47" spans="1:52" ht="15.6" x14ac:dyDescent="0.3">
      <c r="B47" s="109" t="s">
        <v>60</v>
      </c>
    </row>
    <row r="49" spans="1:10" ht="25.5" customHeight="1" x14ac:dyDescent="0.25">
      <c r="A49" s="110"/>
      <c r="B49" s="114" t="s">
        <v>16</v>
      </c>
      <c r="C49" s="114" t="s">
        <v>5</v>
      </c>
      <c r="D49" s="115"/>
      <c r="E49" s="115"/>
      <c r="F49" s="118" t="s">
        <v>61</v>
      </c>
      <c r="G49" s="118"/>
      <c r="H49" s="118"/>
      <c r="I49" s="202" t="s">
        <v>28</v>
      </c>
      <c r="J49" s="202"/>
    </row>
    <row r="50" spans="1:10" ht="25.5" customHeight="1" x14ac:dyDescent="0.25">
      <c r="A50" s="111"/>
      <c r="B50" s="119" t="s">
        <v>62</v>
      </c>
      <c r="C50" s="191" t="s">
        <v>63</v>
      </c>
      <c r="D50" s="192"/>
      <c r="E50" s="192"/>
      <c r="F50" s="121" t="s">
        <v>23</v>
      </c>
      <c r="G50" s="122"/>
      <c r="H50" s="122"/>
      <c r="I50" s="190">
        <f>'Rozpočet Pol'!G8</f>
        <v>827115.63</v>
      </c>
      <c r="J50" s="190"/>
    </row>
    <row r="51" spans="1:10" ht="25.5" customHeight="1" x14ac:dyDescent="0.25">
      <c r="A51" s="111"/>
      <c r="B51" s="113" t="s">
        <v>64</v>
      </c>
      <c r="C51" s="185" t="s">
        <v>65</v>
      </c>
      <c r="D51" s="186"/>
      <c r="E51" s="186"/>
      <c r="F51" s="123" t="s">
        <v>23</v>
      </c>
      <c r="G51" s="124"/>
      <c r="H51" s="124"/>
      <c r="I51" s="184">
        <f>'Rozpočet Pol'!G69</f>
        <v>1197645.0699999998</v>
      </c>
      <c r="J51" s="184"/>
    </row>
    <row r="52" spans="1:10" ht="25.5" customHeight="1" x14ac:dyDescent="0.25">
      <c r="A52" s="111"/>
      <c r="B52" s="113" t="s">
        <v>66</v>
      </c>
      <c r="C52" s="185" t="s">
        <v>67</v>
      </c>
      <c r="D52" s="186"/>
      <c r="E52" s="186"/>
      <c r="F52" s="123" t="s">
        <v>23</v>
      </c>
      <c r="G52" s="124"/>
      <c r="H52" s="124"/>
      <c r="I52" s="184">
        <f>'Rozpočet Pol'!G106</f>
        <v>191835.81</v>
      </c>
      <c r="J52" s="184"/>
    </row>
    <row r="53" spans="1:10" ht="25.5" customHeight="1" x14ac:dyDescent="0.25">
      <c r="A53" s="111"/>
      <c r="B53" s="113" t="s">
        <v>68</v>
      </c>
      <c r="C53" s="185" t="s">
        <v>69</v>
      </c>
      <c r="D53" s="186"/>
      <c r="E53" s="186"/>
      <c r="F53" s="123" t="s">
        <v>23</v>
      </c>
      <c r="G53" s="124"/>
      <c r="H53" s="124"/>
      <c r="I53" s="184">
        <f>'Rozpočet Pol'!G136</f>
        <v>138836.88</v>
      </c>
      <c r="J53" s="184"/>
    </row>
    <row r="54" spans="1:10" ht="25.5" customHeight="1" x14ac:dyDescent="0.25">
      <c r="A54" s="111"/>
      <c r="B54" s="113" t="s">
        <v>70</v>
      </c>
      <c r="C54" s="185" t="s">
        <v>71</v>
      </c>
      <c r="D54" s="186"/>
      <c r="E54" s="186"/>
      <c r="F54" s="123" t="s">
        <v>23</v>
      </c>
      <c r="G54" s="124"/>
      <c r="H54" s="124"/>
      <c r="I54" s="184">
        <f>'Rozpočet Pol'!G146</f>
        <v>28678.36</v>
      </c>
      <c r="J54" s="184"/>
    </row>
    <row r="55" spans="1:10" ht="25.5" customHeight="1" x14ac:dyDescent="0.25">
      <c r="A55" s="111"/>
      <c r="B55" s="120" t="s">
        <v>72</v>
      </c>
      <c r="C55" s="188" t="s">
        <v>26</v>
      </c>
      <c r="D55" s="189"/>
      <c r="E55" s="189"/>
      <c r="F55" s="125" t="s">
        <v>72</v>
      </c>
      <c r="G55" s="126"/>
      <c r="H55" s="126"/>
      <c r="I55" s="187">
        <f>'Rozpočet Pol'!G148</f>
        <v>35331.729999999996</v>
      </c>
      <c r="J55" s="187"/>
    </row>
    <row r="56" spans="1:10" ht="25.5" customHeight="1" x14ac:dyDescent="0.25">
      <c r="A56" s="112"/>
      <c r="B56" s="116" t="s">
        <v>1</v>
      </c>
      <c r="C56" s="116"/>
      <c r="D56" s="117"/>
      <c r="E56" s="117"/>
      <c r="F56" s="127"/>
      <c r="G56" s="128"/>
      <c r="H56" s="128"/>
      <c r="I56" s="183">
        <f>SUM(I50:I55)</f>
        <v>2419443.4799999995</v>
      </c>
      <c r="J56" s="183"/>
    </row>
    <row r="57" spans="1:10" x14ac:dyDescent="0.25">
      <c r="F57" s="84"/>
      <c r="G57" s="84"/>
      <c r="H57" s="84"/>
      <c r="I57" s="84"/>
      <c r="J57" s="84"/>
    </row>
    <row r="58" spans="1:10" x14ac:dyDescent="0.25">
      <c r="F58" s="84"/>
      <c r="G58" s="84"/>
      <c r="H58" s="84"/>
      <c r="I58" s="84"/>
      <c r="J58" s="84"/>
    </row>
    <row r="59" spans="1:10" x14ac:dyDescent="0.25">
      <c r="F59" s="84"/>
      <c r="G59" s="84"/>
      <c r="H59" s="84"/>
      <c r="I59" s="84"/>
      <c r="J59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49:J49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D3:J3"/>
    <mergeCell ref="C39:E39"/>
    <mergeCell ref="B40:E40"/>
    <mergeCell ref="B43:J43"/>
    <mergeCell ref="B44:J44"/>
    <mergeCell ref="D12:G12"/>
    <mergeCell ref="D13:G13"/>
    <mergeCell ref="I50:J50"/>
    <mergeCell ref="C50:E50"/>
    <mergeCell ref="I51:J51"/>
    <mergeCell ref="C51:E51"/>
    <mergeCell ref="I52:J52"/>
    <mergeCell ref="C52:E52"/>
    <mergeCell ref="I56:J56"/>
    <mergeCell ref="I53:J53"/>
    <mergeCell ref="C53:E53"/>
    <mergeCell ref="I54:J54"/>
    <mergeCell ref="C54:E54"/>
    <mergeCell ref="I55:J55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660EC-ABE8-4A4F-94CA-E1C3AF27F6A8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4" customWidth="1"/>
    <col min="2" max="2" width="14.44140625" style="4" customWidth="1"/>
    <col min="3" max="3" width="38.33203125" style="8" customWidth="1"/>
    <col min="4" max="4" width="4.5546875" style="4" customWidth="1"/>
    <col min="5" max="5" width="10.5546875" style="4" customWidth="1"/>
    <col min="6" max="6" width="9.88671875" style="4" customWidth="1"/>
    <col min="7" max="7" width="12.6640625" style="4" customWidth="1"/>
    <col min="8" max="16384" width="9.109375" style="4"/>
  </cols>
  <sheetData>
    <row r="1" spans="1:7" ht="15.6" x14ac:dyDescent="0.25">
      <c r="A1" s="232" t="s">
        <v>6</v>
      </c>
      <c r="B1" s="232"/>
      <c r="C1" s="233"/>
      <c r="D1" s="232"/>
      <c r="E1" s="232"/>
      <c r="F1" s="232"/>
      <c r="G1" s="232"/>
    </row>
    <row r="2" spans="1:7" ht="24.9" customHeight="1" x14ac:dyDescent="0.25">
      <c r="A2" s="68" t="s">
        <v>41</v>
      </c>
      <c r="B2" s="67"/>
      <c r="C2" s="234"/>
      <c r="D2" s="234"/>
      <c r="E2" s="234"/>
      <c r="F2" s="234"/>
      <c r="G2" s="235"/>
    </row>
    <row r="3" spans="1:7" ht="24.9" hidden="1" customHeight="1" x14ac:dyDescent="0.25">
      <c r="A3" s="68" t="s">
        <v>7</v>
      </c>
      <c r="B3" s="67"/>
      <c r="C3" s="234"/>
      <c r="D3" s="234"/>
      <c r="E3" s="234"/>
      <c r="F3" s="234"/>
      <c r="G3" s="235"/>
    </row>
    <row r="4" spans="1:7" ht="24.9" hidden="1" customHeight="1" x14ac:dyDescent="0.25">
      <c r="A4" s="68" t="s">
        <v>8</v>
      </c>
      <c r="B4" s="67"/>
      <c r="C4" s="234"/>
      <c r="D4" s="234"/>
      <c r="E4" s="234"/>
      <c r="F4" s="234"/>
      <c r="G4" s="235"/>
    </row>
    <row r="5" spans="1:7" hidden="1" x14ac:dyDescent="0.25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BF6D4-F45A-4222-8D83-2F0698838317}">
  <sheetPr>
    <outlinePr summaryBelow="0"/>
  </sheetPr>
  <dimension ref="A1:BH166"/>
  <sheetViews>
    <sheetView topLeftCell="A124" workbookViewId="0">
      <selection activeCell="AR145" sqref="AR145"/>
    </sheetView>
  </sheetViews>
  <sheetFormatPr defaultRowHeight="13.2" outlineLevelRow="1" x14ac:dyDescent="0.25"/>
  <cols>
    <col min="1" max="1" width="4.33203125" customWidth="1"/>
    <col min="2" max="2" width="14.44140625" style="83" customWidth="1"/>
    <col min="3" max="3" width="38.33203125" style="83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55" t="s">
        <v>305</v>
      </c>
      <c r="B1" s="255"/>
      <c r="C1" s="255"/>
      <c r="D1" s="255"/>
      <c r="E1" s="255"/>
      <c r="F1" s="255"/>
      <c r="G1" s="255"/>
      <c r="AE1" t="s">
        <v>75</v>
      </c>
    </row>
    <row r="2" spans="1:60" ht="24.9" customHeight="1" x14ac:dyDescent="0.25">
      <c r="A2" s="133" t="s">
        <v>74</v>
      </c>
      <c r="B2" s="131"/>
      <c r="C2" s="256" t="s">
        <v>46</v>
      </c>
      <c r="D2" s="257"/>
      <c r="E2" s="257"/>
      <c r="F2" s="257"/>
      <c r="G2" s="258"/>
      <c r="AE2" t="s">
        <v>76</v>
      </c>
    </row>
    <row r="3" spans="1:60" ht="24.9" customHeight="1" x14ac:dyDescent="0.25">
      <c r="A3" s="134" t="s">
        <v>7</v>
      </c>
      <c r="B3" s="132"/>
      <c r="C3" s="259" t="s">
        <v>42</v>
      </c>
      <c r="D3" s="260"/>
      <c r="E3" s="260"/>
      <c r="F3" s="260"/>
      <c r="G3" s="261"/>
      <c r="AE3" t="s">
        <v>77</v>
      </c>
    </row>
    <row r="4" spans="1:60" ht="24.9" hidden="1" customHeight="1" x14ac:dyDescent="0.25">
      <c r="A4" s="134" t="s">
        <v>8</v>
      </c>
      <c r="B4" s="132"/>
      <c r="C4" s="259"/>
      <c r="D4" s="260"/>
      <c r="E4" s="260"/>
      <c r="F4" s="260"/>
      <c r="G4" s="261"/>
      <c r="AE4" t="s">
        <v>78</v>
      </c>
    </row>
    <row r="5" spans="1:60" hidden="1" x14ac:dyDescent="0.25">
      <c r="A5" s="135" t="s">
        <v>79</v>
      </c>
      <c r="B5" s="136"/>
      <c r="C5" s="136"/>
      <c r="D5" s="137"/>
      <c r="E5" s="137"/>
      <c r="F5" s="137"/>
      <c r="G5" s="138"/>
      <c r="AE5" t="s">
        <v>80</v>
      </c>
    </row>
    <row r="7" spans="1:60" ht="39.6" x14ac:dyDescent="0.25">
      <c r="A7" s="144" t="s">
        <v>81</v>
      </c>
      <c r="B7" s="145" t="s">
        <v>82</v>
      </c>
      <c r="C7" s="145" t="s">
        <v>83</v>
      </c>
      <c r="D7" s="144" t="s">
        <v>84</v>
      </c>
      <c r="E7" s="144" t="s">
        <v>85</v>
      </c>
      <c r="F7" s="139" t="s">
        <v>86</v>
      </c>
      <c r="G7" s="159" t="s">
        <v>28</v>
      </c>
      <c r="H7" s="160" t="s">
        <v>29</v>
      </c>
      <c r="I7" s="160" t="s">
        <v>87</v>
      </c>
      <c r="J7" s="160" t="s">
        <v>30</v>
      </c>
      <c r="K7" s="160" t="s">
        <v>88</v>
      </c>
      <c r="L7" s="160" t="s">
        <v>89</v>
      </c>
      <c r="M7" s="160" t="s">
        <v>90</v>
      </c>
      <c r="N7" s="160" t="s">
        <v>91</v>
      </c>
      <c r="O7" s="160" t="s">
        <v>92</v>
      </c>
      <c r="P7" s="160" t="s">
        <v>93</v>
      </c>
      <c r="Q7" s="160" t="s">
        <v>94</v>
      </c>
      <c r="R7" s="160" t="s">
        <v>95</v>
      </c>
      <c r="S7" s="160" t="s">
        <v>96</v>
      </c>
      <c r="T7" s="160" t="s">
        <v>97</v>
      </c>
      <c r="U7" s="147" t="s">
        <v>98</v>
      </c>
    </row>
    <row r="8" spans="1:60" x14ac:dyDescent="0.25">
      <c r="A8" s="161" t="s">
        <v>99</v>
      </c>
      <c r="B8" s="162" t="s">
        <v>62</v>
      </c>
      <c r="C8" s="163" t="s">
        <v>63</v>
      </c>
      <c r="D8" s="146"/>
      <c r="E8" s="164"/>
      <c r="F8" s="165"/>
      <c r="G8" s="165">
        <f>SUMIF(AE9:AE68,"&lt;&gt;NOR",G9:G68)</f>
        <v>827115.63</v>
      </c>
      <c r="H8" s="165"/>
      <c r="I8" s="165">
        <f>SUM(I9:I68)</f>
        <v>0</v>
      </c>
      <c r="J8" s="165"/>
      <c r="K8" s="165">
        <f>SUM(K9:K68)</f>
        <v>0</v>
      </c>
      <c r="L8" s="165"/>
      <c r="M8" s="165">
        <f>SUM(M9:M68)</f>
        <v>1000809.9123000002</v>
      </c>
      <c r="N8" s="146"/>
      <c r="O8" s="146">
        <f>SUM(O9:O68)</f>
        <v>4.0559999999999999E-2</v>
      </c>
      <c r="P8" s="146"/>
      <c r="Q8" s="146">
        <f>SUM(Q9:Q68)</f>
        <v>364.09205999999995</v>
      </c>
      <c r="R8" s="146"/>
      <c r="S8" s="146"/>
      <c r="T8" s="161"/>
      <c r="U8" s="146">
        <f>SUM(U9:U68)</f>
        <v>877.9799999999999</v>
      </c>
      <c r="AE8" t="s">
        <v>100</v>
      </c>
    </row>
    <row r="9" spans="1:60" outlineLevel="1" x14ac:dyDescent="0.25">
      <c r="A9" s="141">
        <v>1</v>
      </c>
      <c r="B9" s="141" t="s">
        <v>101</v>
      </c>
      <c r="C9" s="175" t="s">
        <v>102</v>
      </c>
      <c r="D9" s="148" t="s">
        <v>103</v>
      </c>
      <c r="E9" s="153">
        <v>150</v>
      </c>
      <c r="F9" s="156">
        <v>83.11</v>
      </c>
      <c r="G9" s="157">
        <f>ROUND(E9*F9,2)</f>
        <v>12466.5</v>
      </c>
      <c r="H9" s="157"/>
      <c r="I9" s="157">
        <f>ROUND(E9*H9,2)</f>
        <v>0</v>
      </c>
      <c r="J9" s="157"/>
      <c r="K9" s="157">
        <f>ROUND(E9*J9,2)</f>
        <v>0</v>
      </c>
      <c r="L9" s="157">
        <v>21</v>
      </c>
      <c r="M9" s="157">
        <f>G9*(1+L9/100)</f>
        <v>15084.465</v>
      </c>
      <c r="N9" s="148">
        <v>5.0000000000000002E-5</v>
      </c>
      <c r="O9" s="148">
        <f>ROUND(E9*N9,5)</f>
        <v>7.4999999999999997E-3</v>
      </c>
      <c r="P9" s="148">
        <v>0</v>
      </c>
      <c r="Q9" s="148">
        <f>ROUND(E9*P9,5)</f>
        <v>0</v>
      </c>
      <c r="R9" s="148"/>
      <c r="S9" s="148"/>
      <c r="T9" s="149">
        <v>0.20200000000000001</v>
      </c>
      <c r="U9" s="148">
        <f>ROUND(E9*T9,2)</f>
        <v>30.3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104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ht="21" outlineLevel="1" x14ac:dyDescent="0.25">
      <c r="A10" s="141"/>
      <c r="B10" s="141"/>
      <c r="C10" s="236" t="s">
        <v>105</v>
      </c>
      <c r="D10" s="237"/>
      <c r="E10" s="238"/>
      <c r="F10" s="239"/>
      <c r="G10" s="240"/>
      <c r="H10" s="157"/>
      <c r="I10" s="157"/>
      <c r="J10" s="157"/>
      <c r="K10" s="157"/>
      <c r="L10" s="157"/>
      <c r="M10" s="157"/>
      <c r="N10" s="148"/>
      <c r="O10" s="148"/>
      <c r="P10" s="148"/>
      <c r="Q10" s="148"/>
      <c r="R10" s="148"/>
      <c r="S10" s="148"/>
      <c r="T10" s="149"/>
      <c r="U10" s="148"/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106</v>
      </c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3" t="str">
        <f>C10</f>
        <v>a stromů o průměru kmene do 100 mm, s odstraněním kořenů, s odklizením křovin a stromů na vzdálenost do 50 m a jejich spálením.</v>
      </c>
      <c r="BB10" s="140"/>
      <c r="BC10" s="140"/>
      <c r="BD10" s="140"/>
      <c r="BE10" s="140"/>
      <c r="BF10" s="140"/>
      <c r="BG10" s="140"/>
      <c r="BH10" s="140"/>
    </row>
    <row r="11" spans="1:60" outlineLevel="1" x14ac:dyDescent="0.25">
      <c r="A11" s="141">
        <v>2</v>
      </c>
      <c r="B11" s="141" t="s">
        <v>107</v>
      </c>
      <c r="C11" s="175" t="s">
        <v>108</v>
      </c>
      <c r="D11" s="148" t="s">
        <v>109</v>
      </c>
      <c r="E11" s="153">
        <v>1</v>
      </c>
      <c r="F11" s="156">
        <v>9242.4599999999991</v>
      </c>
      <c r="G11" s="157">
        <f>ROUND(E11*F11,2)</f>
        <v>9242.4599999999991</v>
      </c>
      <c r="H11" s="157"/>
      <c r="I11" s="157">
        <f>ROUND(E11*H11,2)</f>
        <v>0</v>
      </c>
      <c r="J11" s="157"/>
      <c r="K11" s="157">
        <f>ROUND(E11*J11,2)</f>
        <v>0</v>
      </c>
      <c r="L11" s="157">
        <v>21</v>
      </c>
      <c r="M11" s="157">
        <f>G11*(1+L11/100)</f>
        <v>11183.376599999998</v>
      </c>
      <c r="N11" s="148">
        <v>0</v>
      </c>
      <c r="O11" s="148">
        <f>ROUND(E11*N11,5)</f>
        <v>0</v>
      </c>
      <c r="P11" s="148">
        <v>0</v>
      </c>
      <c r="Q11" s="148">
        <f>ROUND(E11*P11,5)</f>
        <v>0</v>
      </c>
      <c r="R11" s="148"/>
      <c r="S11" s="148"/>
      <c r="T11" s="149">
        <v>11.942</v>
      </c>
      <c r="U11" s="148">
        <f>ROUND(E11*T11,2)</f>
        <v>11.94</v>
      </c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104</v>
      </c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ht="21" outlineLevel="1" x14ac:dyDescent="0.25">
      <c r="A12" s="141"/>
      <c r="B12" s="141"/>
      <c r="C12" s="236" t="s">
        <v>110</v>
      </c>
      <c r="D12" s="237"/>
      <c r="E12" s="238"/>
      <c r="F12" s="239"/>
      <c r="G12" s="240"/>
      <c r="H12" s="157"/>
      <c r="I12" s="157"/>
      <c r="J12" s="157"/>
      <c r="K12" s="157"/>
      <c r="L12" s="157"/>
      <c r="M12" s="157"/>
      <c r="N12" s="148"/>
      <c r="O12" s="148"/>
      <c r="P12" s="148"/>
      <c r="Q12" s="148"/>
      <c r="R12" s="148"/>
      <c r="S12" s="148"/>
      <c r="T12" s="149"/>
      <c r="U12" s="148"/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106</v>
      </c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3" t="str">
        <f>C12</f>
        <v>Kácení stromů s odřezáním kmene a s odvětvením, odstranění pařezů s přesekáním kořenů, naložení kmenů a pařezů na dopravní prostředek a vodorovné přemístění, spálení větví.</v>
      </c>
      <c r="BB12" s="140"/>
      <c r="BC12" s="140"/>
      <c r="BD12" s="140"/>
      <c r="BE12" s="140"/>
      <c r="BF12" s="140"/>
      <c r="BG12" s="140"/>
      <c r="BH12" s="140"/>
    </row>
    <row r="13" spans="1:60" ht="20.399999999999999" outlineLevel="1" x14ac:dyDescent="0.25">
      <c r="A13" s="141">
        <v>3</v>
      </c>
      <c r="B13" s="141" t="s">
        <v>111</v>
      </c>
      <c r="C13" s="175" t="s">
        <v>112</v>
      </c>
      <c r="D13" s="148" t="s">
        <v>113</v>
      </c>
      <c r="E13" s="153">
        <v>91</v>
      </c>
      <c r="F13" s="262">
        <v>485.01</v>
      </c>
      <c r="G13" s="157">
        <f>ROUND(E13*F13,2)</f>
        <v>44135.91</v>
      </c>
      <c r="H13" s="157"/>
      <c r="I13" s="157">
        <f>ROUND(E13*H13,2)</f>
        <v>0</v>
      </c>
      <c r="J13" s="157"/>
      <c r="K13" s="157">
        <f>ROUND(E13*J13,2)</f>
        <v>0</v>
      </c>
      <c r="L13" s="157">
        <v>21</v>
      </c>
      <c r="M13" s="157">
        <f>G13*(1+L13/100)</f>
        <v>53404.451100000006</v>
      </c>
      <c r="N13" s="148">
        <v>0</v>
      </c>
      <c r="O13" s="148">
        <f>ROUND(E13*N13,5)</f>
        <v>0</v>
      </c>
      <c r="P13" s="148">
        <v>0.27</v>
      </c>
      <c r="Q13" s="148">
        <f>ROUND(E13*P13,5)</f>
        <v>24.57</v>
      </c>
      <c r="R13" s="148"/>
      <c r="S13" s="148"/>
      <c r="T13" s="149">
        <v>0.49452000000000002</v>
      </c>
      <c r="U13" s="148">
        <f>ROUND(E13*T13,2)</f>
        <v>45</v>
      </c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104</v>
      </c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5">
      <c r="A14" s="141"/>
      <c r="B14" s="141"/>
      <c r="C14" s="176" t="s">
        <v>114</v>
      </c>
      <c r="D14" s="150"/>
      <c r="E14" s="154">
        <v>91</v>
      </c>
      <c r="F14" s="157"/>
      <c r="G14" s="157"/>
      <c r="H14" s="157"/>
      <c r="I14" s="157"/>
      <c r="J14" s="157"/>
      <c r="K14" s="157"/>
      <c r="L14" s="157"/>
      <c r="M14" s="157"/>
      <c r="N14" s="148"/>
      <c r="O14" s="148"/>
      <c r="P14" s="148"/>
      <c r="Q14" s="148"/>
      <c r="R14" s="148"/>
      <c r="S14" s="148"/>
      <c r="T14" s="149"/>
      <c r="U14" s="148"/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115</v>
      </c>
      <c r="AF14" s="140">
        <v>0</v>
      </c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ht="20.399999999999999" outlineLevel="1" x14ac:dyDescent="0.25">
      <c r="A15" s="141">
        <v>4</v>
      </c>
      <c r="B15" s="141" t="s">
        <v>116</v>
      </c>
      <c r="C15" s="175" t="s">
        <v>117</v>
      </c>
      <c r="D15" s="148" t="s">
        <v>103</v>
      </c>
      <c r="E15" s="153">
        <v>231</v>
      </c>
      <c r="F15" s="262">
        <v>297.91000000000003</v>
      </c>
      <c r="G15" s="157">
        <f>ROUND(E15*F15,2)</f>
        <v>68817.210000000006</v>
      </c>
      <c r="H15" s="157"/>
      <c r="I15" s="157">
        <f>ROUND(E15*H15,2)</f>
        <v>0</v>
      </c>
      <c r="J15" s="157"/>
      <c r="K15" s="157">
        <f>ROUND(E15*J15,2)</f>
        <v>0</v>
      </c>
      <c r="L15" s="157">
        <v>21</v>
      </c>
      <c r="M15" s="157">
        <f>G15*(1+L15/100)</f>
        <v>83268.824100000013</v>
      </c>
      <c r="N15" s="148">
        <v>0</v>
      </c>
      <c r="O15" s="148">
        <f>ROUND(E15*N15,5)</f>
        <v>0</v>
      </c>
      <c r="P15" s="148">
        <v>0.90051000000000003</v>
      </c>
      <c r="Q15" s="148">
        <f>ROUND(E15*P15,5)</f>
        <v>208.01781</v>
      </c>
      <c r="R15" s="148"/>
      <c r="S15" s="148"/>
      <c r="T15" s="149">
        <v>0.27584999999999998</v>
      </c>
      <c r="U15" s="148">
        <f>ROUND(E15*T15,2)</f>
        <v>63.72</v>
      </c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104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5">
      <c r="A16" s="141"/>
      <c r="B16" s="141"/>
      <c r="C16" s="176" t="s">
        <v>118</v>
      </c>
      <c r="D16" s="150"/>
      <c r="E16" s="154">
        <v>231</v>
      </c>
      <c r="F16" s="157"/>
      <c r="G16" s="157"/>
      <c r="H16" s="157"/>
      <c r="I16" s="157"/>
      <c r="J16" s="157"/>
      <c r="K16" s="157"/>
      <c r="L16" s="157"/>
      <c r="M16" s="157"/>
      <c r="N16" s="148"/>
      <c r="O16" s="148"/>
      <c r="P16" s="148"/>
      <c r="Q16" s="148"/>
      <c r="R16" s="148"/>
      <c r="S16" s="148"/>
      <c r="T16" s="149"/>
      <c r="U16" s="148"/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115</v>
      </c>
      <c r="AF16" s="140">
        <v>0</v>
      </c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ht="20.399999999999999" outlineLevel="1" x14ac:dyDescent="0.25">
      <c r="A17" s="141">
        <v>5</v>
      </c>
      <c r="B17" s="141" t="s">
        <v>119</v>
      </c>
      <c r="C17" s="175" t="s">
        <v>120</v>
      </c>
      <c r="D17" s="148" t="s">
        <v>103</v>
      </c>
      <c r="E17" s="153">
        <v>311</v>
      </c>
      <c r="F17" s="262">
        <v>154.97999999999999</v>
      </c>
      <c r="G17" s="157">
        <f>ROUND(E17*F17,2)</f>
        <v>48198.78</v>
      </c>
      <c r="H17" s="157"/>
      <c r="I17" s="157">
        <f>ROUND(E17*H17,2)</f>
        <v>0</v>
      </c>
      <c r="J17" s="157"/>
      <c r="K17" s="157">
        <f>ROUND(E17*J17,2)</f>
        <v>0</v>
      </c>
      <c r="L17" s="157">
        <v>21</v>
      </c>
      <c r="M17" s="157">
        <f>G17*(1+L17/100)</f>
        <v>58320.523799999995</v>
      </c>
      <c r="N17" s="148">
        <v>0</v>
      </c>
      <c r="O17" s="148">
        <f>ROUND(E17*N17,5)</f>
        <v>0</v>
      </c>
      <c r="P17" s="148">
        <v>0.35799999999999998</v>
      </c>
      <c r="Q17" s="148">
        <f>ROUND(E17*P17,5)</f>
        <v>111.33799999999999</v>
      </c>
      <c r="R17" s="148"/>
      <c r="S17" s="148"/>
      <c r="T17" s="149">
        <v>0.24803</v>
      </c>
      <c r="U17" s="148">
        <f>ROUND(E17*T17,2)</f>
        <v>77.14</v>
      </c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104</v>
      </c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5">
      <c r="A18" s="141"/>
      <c r="B18" s="141"/>
      <c r="C18" s="176" t="s">
        <v>121</v>
      </c>
      <c r="D18" s="150"/>
      <c r="E18" s="154">
        <v>311</v>
      </c>
      <c r="F18" s="157"/>
      <c r="G18" s="157"/>
      <c r="H18" s="157"/>
      <c r="I18" s="157"/>
      <c r="J18" s="157"/>
      <c r="K18" s="157"/>
      <c r="L18" s="157"/>
      <c r="M18" s="157"/>
      <c r="N18" s="148"/>
      <c r="O18" s="148"/>
      <c r="P18" s="148"/>
      <c r="Q18" s="148"/>
      <c r="R18" s="148"/>
      <c r="S18" s="148"/>
      <c r="T18" s="149"/>
      <c r="U18" s="148"/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115</v>
      </c>
      <c r="AF18" s="140">
        <v>0</v>
      </c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ht="20.399999999999999" outlineLevel="1" x14ac:dyDescent="0.25">
      <c r="A19" s="141">
        <v>6</v>
      </c>
      <c r="B19" s="141" t="s">
        <v>122</v>
      </c>
      <c r="C19" s="175" t="s">
        <v>123</v>
      </c>
      <c r="D19" s="148" t="s">
        <v>103</v>
      </c>
      <c r="E19" s="153">
        <v>18.25</v>
      </c>
      <c r="F19" s="262">
        <v>937.09</v>
      </c>
      <c r="G19" s="157">
        <f>ROUND(E19*F19,2)</f>
        <v>17101.89</v>
      </c>
      <c r="H19" s="157"/>
      <c r="I19" s="157">
        <f>ROUND(E19*H19,2)</f>
        <v>0</v>
      </c>
      <c r="J19" s="157"/>
      <c r="K19" s="157">
        <f>ROUND(E19*J19,2)</f>
        <v>0</v>
      </c>
      <c r="L19" s="157">
        <v>21</v>
      </c>
      <c r="M19" s="157">
        <f>G19*(1+L19/100)</f>
        <v>20693.286899999999</v>
      </c>
      <c r="N19" s="148">
        <v>0</v>
      </c>
      <c r="O19" s="148">
        <f>ROUND(E19*N19,5)</f>
        <v>0</v>
      </c>
      <c r="P19" s="148">
        <v>1.105</v>
      </c>
      <c r="Q19" s="148">
        <f>ROUND(E19*P19,5)</f>
        <v>20.166250000000002</v>
      </c>
      <c r="R19" s="148"/>
      <c r="S19" s="148"/>
      <c r="T19" s="149">
        <v>1.5104500000000001</v>
      </c>
      <c r="U19" s="148">
        <f>ROUND(E19*T19,2)</f>
        <v>27.57</v>
      </c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104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5">
      <c r="A20" s="141"/>
      <c r="B20" s="141"/>
      <c r="C20" s="176" t="s">
        <v>124</v>
      </c>
      <c r="D20" s="150"/>
      <c r="E20" s="154">
        <v>18.25</v>
      </c>
      <c r="F20" s="157"/>
      <c r="G20" s="157"/>
      <c r="H20" s="157"/>
      <c r="I20" s="157"/>
      <c r="J20" s="157"/>
      <c r="K20" s="157"/>
      <c r="L20" s="157"/>
      <c r="M20" s="157"/>
      <c r="N20" s="148"/>
      <c r="O20" s="148"/>
      <c r="P20" s="148"/>
      <c r="Q20" s="148"/>
      <c r="R20" s="148"/>
      <c r="S20" s="148"/>
      <c r="T20" s="149"/>
      <c r="U20" s="148"/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115</v>
      </c>
      <c r="AF20" s="140">
        <v>0</v>
      </c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5">
      <c r="A21" s="141">
        <v>7</v>
      </c>
      <c r="B21" s="141" t="s">
        <v>125</v>
      </c>
      <c r="C21" s="175" t="s">
        <v>126</v>
      </c>
      <c r="D21" s="148" t="s">
        <v>127</v>
      </c>
      <c r="E21" s="153">
        <v>165.4</v>
      </c>
      <c r="F21" s="262">
        <v>77.569999999999993</v>
      </c>
      <c r="G21" s="157">
        <f>ROUND(E21*F21,2)</f>
        <v>12830.08</v>
      </c>
      <c r="H21" s="157"/>
      <c r="I21" s="157">
        <f>ROUND(E21*H21,2)</f>
        <v>0</v>
      </c>
      <c r="J21" s="157"/>
      <c r="K21" s="157">
        <f>ROUND(E21*J21,2)</f>
        <v>0</v>
      </c>
      <c r="L21" s="157">
        <v>21</v>
      </c>
      <c r="M21" s="157">
        <f>G21*(1+L21/100)</f>
        <v>15524.396799999999</v>
      </c>
      <c r="N21" s="148">
        <v>0</v>
      </c>
      <c r="O21" s="148">
        <f>ROUND(E21*N21,5)</f>
        <v>0</v>
      </c>
      <c r="P21" s="148">
        <v>0</v>
      </c>
      <c r="Q21" s="148">
        <f>ROUND(E21*P21,5)</f>
        <v>0</v>
      </c>
      <c r="R21" s="148"/>
      <c r="S21" s="148"/>
      <c r="T21" s="149">
        <v>0.11600000000000001</v>
      </c>
      <c r="U21" s="148">
        <f>ROUND(E21*T21,2)</f>
        <v>19.190000000000001</v>
      </c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128</v>
      </c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5">
      <c r="A22" s="141"/>
      <c r="B22" s="141"/>
      <c r="C22" s="236" t="s">
        <v>129</v>
      </c>
      <c r="D22" s="237"/>
      <c r="E22" s="238"/>
      <c r="F22" s="239"/>
      <c r="G22" s="240"/>
      <c r="H22" s="157"/>
      <c r="I22" s="157"/>
      <c r="J22" s="157"/>
      <c r="K22" s="157"/>
      <c r="L22" s="157"/>
      <c r="M22" s="157"/>
      <c r="N22" s="148"/>
      <c r="O22" s="148"/>
      <c r="P22" s="148"/>
      <c r="Q22" s="148"/>
      <c r="R22" s="148"/>
      <c r="S22" s="148"/>
      <c r="T22" s="149"/>
      <c r="U22" s="148"/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106</v>
      </c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3" t="str">
        <f>C22</f>
        <v>Skrývka zemin schopných zúrodnění s naložením na dopravní prostředek nebo s přehozením do 3 m</v>
      </c>
      <c r="BB22" s="140"/>
      <c r="BC22" s="140"/>
      <c r="BD22" s="140"/>
      <c r="BE22" s="140"/>
      <c r="BF22" s="140"/>
      <c r="BG22" s="140"/>
      <c r="BH22" s="140"/>
    </row>
    <row r="23" spans="1:60" outlineLevel="1" x14ac:dyDescent="0.25">
      <c r="A23" s="141"/>
      <c r="B23" s="141"/>
      <c r="C23" s="176" t="s">
        <v>130</v>
      </c>
      <c r="D23" s="150"/>
      <c r="E23" s="154">
        <v>165.4</v>
      </c>
      <c r="F23" s="157"/>
      <c r="G23" s="157"/>
      <c r="H23" s="157"/>
      <c r="I23" s="157"/>
      <c r="J23" s="157"/>
      <c r="K23" s="157"/>
      <c r="L23" s="157"/>
      <c r="M23" s="157"/>
      <c r="N23" s="148"/>
      <c r="O23" s="148"/>
      <c r="P23" s="148"/>
      <c r="Q23" s="148"/>
      <c r="R23" s="148"/>
      <c r="S23" s="148"/>
      <c r="T23" s="149"/>
      <c r="U23" s="148"/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115</v>
      </c>
      <c r="AF23" s="140">
        <v>0</v>
      </c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5">
      <c r="A24" s="141">
        <v>8</v>
      </c>
      <c r="B24" s="141" t="s">
        <v>131</v>
      </c>
      <c r="C24" s="175" t="s">
        <v>132</v>
      </c>
      <c r="D24" s="148" t="s">
        <v>127</v>
      </c>
      <c r="E24" s="153">
        <v>85.2</v>
      </c>
      <c r="F24" s="262">
        <v>81.91</v>
      </c>
      <c r="G24" s="157">
        <f>ROUND(E24*F24,2)</f>
        <v>6978.73</v>
      </c>
      <c r="H24" s="157"/>
      <c r="I24" s="157">
        <f>ROUND(E24*H24,2)</f>
        <v>0</v>
      </c>
      <c r="J24" s="157"/>
      <c r="K24" s="157">
        <f>ROUND(E24*J24,2)</f>
        <v>0</v>
      </c>
      <c r="L24" s="157">
        <v>21</v>
      </c>
      <c r="M24" s="157">
        <f>G24*(1+L24/100)</f>
        <v>8444.2632999999987</v>
      </c>
      <c r="N24" s="148">
        <v>0</v>
      </c>
      <c r="O24" s="148">
        <f>ROUND(E24*N24,5)</f>
        <v>0</v>
      </c>
      <c r="P24" s="148">
        <v>0</v>
      </c>
      <c r="Q24" s="148">
        <f>ROUND(E24*P24,5)</f>
        <v>0</v>
      </c>
      <c r="R24" s="148"/>
      <c r="S24" s="148"/>
      <c r="T24" s="149">
        <v>0.11700000000000001</v>
      </c>
      <c r="U24" s="148">
        <f>ROUND(E24*T24,2)</f>
        <v>9.9700000000000006</v>
      </c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128</v>
      </c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5">
      <c r="A25" s="141"/>
      <c r="B25" s="141"/>
      <c r="C25" s="176" t="s">
        <v>133</v>
      </c>
      <c r="D25" s="150"/>
      <c r="E25" s="154">
        <v>85.2</v>
      </c>
      <c r="F25" s="157"/>
      <c r="G25" s="157"/>
      <c r="H25" s="157"/>
      <c r="I25" s="157"/>
      <c r="J25" s="157"/>
      <c r="K25" s="157"/>
      <c r="L25" s="157"/>
      <c r="M25" s="157"/>
      <c r="N25" s="148"/>
      <c r="O25" s="148"/>
      <c r="P25" s="148"/>
      <c r="Q25" s="148"/>
      <c r="R25" s="148"/>
      <c r="S25" s="148"/>
      <c r="T25" s="149"/>
      <c r="U25" s="148"/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115</v>
      </c>
      <c r="AF25" s="140">
        <v>0</v>
      </c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5">
      <c r="A26" s="141">
        <v>9</v>
      </c>
      <c r="B26" s="141" t="s">
        <v>134</v>
      </c>
      <c r="C26" s="175" t="s">
        <v>135</v>
      </c>
      <c r="D26" s="148" t="s">
        <v>127</v>
      </c>
      <c r="E26" s="153">
        <v>179.52</v>
      </c>
      <c r="F26" s="262">
        <v>119.24</v>
      </c>
      <c r="G26" s="157">
        <f>ROUND(E26*F26,2)</f>
        <v>21405.96</v>
      </c>
      <c r="H26" s="157"/>
      <c r="I26" s="157">
        <f>ROUND(E26*H26,2)</f>
        <v>0</v>
      </c>
      <c r="J26" s="157"/>
      <c r="K26" s="157">
        <f>ROUND(E26*J26,2)</f>
        <v>0</v>
      </c>
      <c r="L26" s="157">
        <v>21</v>
      </c>
      <c r="M26" s="157">
        <f>G26*(1+L26/100)</f>
        <v>25901.211599999999</v>
      </c>
      <c r="N26" s="148">
        <v>0</v>
      </c>
      <c r="O26" s="148">
        <f>ROUND(E26*N26,5)</f>
        <v>0</v>
      </c>
      <c r="P26" s="148">
        <v>0</v>
      </c>
      <c r="Q26" s="148">
        <f>ROUND(E26*P26,5)</f>
        <v>0</v>
      </c>
      <c r="R26" s="148"/>
      <c r="S26" s="148"/>
      <c r="T26" s="149">
        <v>0.187</v>
      </c>
      <c r="U26" s="148">
        <f>ROUND(E26*T26,2)</f>
        <v>33.57</v>
      </c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128</v>
      </c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ht="21" outlineLevel="1" x14ac:dyDescent="0.25">
      <c r="A27" s="141"/>
      <c r="B27" s="141"/>
      <c r="C27" s="236" t="s">
        <v>136</v>
      </c>
      <c r="D27" s="237"/>
      <c r="E27" s="238"/>
      <c r="F27" s="239"/>
      <c r="G27" s="240"/>
      <c r="H27" s="157"/>
      <c r="I27" s="157"/>
      <c r="J27" s="157"/>
      <c r="K27" s="157"/>
      <c r="L27" s="157"/>
      <c r="M27" s="157"/>
      <c r="N27" s="148"/>
      <c r="O27" s="148"/>
      <c r="P27" s="148"/>
      <c r="Q27" s="148"/>
      <c r="R27" s="148"/>
      <c r="S27" s="148"/>
      <c r="T27" s="149"/>
      <c r="U27" s="148"/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106</v>
      </c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3" t="str">
        <f>C27</f>
        <v>Odkopávky a prokopávky nezapažené s přehozením výkopku na vzdálenost do 3 m nebo s naložením na dopravní prostředek.</v>
      </c>
      <c r="BB27" s="140"/>
      <c r="BC27" s="140"/>
      <c r="BD27" s="140"/>
      <c r="BE27" s="140"/>
      <c r="BF27" s="140"/>
      <c r="BG27" s="140"/>
      <c r="BH27" s="140"/>
    </row>
    <row r="28" spans="1:60" outlineLevel="1" x14ac:dyDescent="0.25">
      <c r="A28" s="141"/>
      <c r="B28" s="141"/>
      <c r="C28" s="176" t="s">
        <v>137</v>
      </c>
      <c r="D28" s="150"/>
      <c r="E28" s="154">
        <v>179.52</v>
      </c>
      <c r="F28" s="157"/>
      <c r="G28" s="157"/>
      <c r="H28" s="157"/>
      <c r="I28" s="157"/>
      <c r="J28" s="157"/>
      <c r="K28" s="157"/>
      <c r="L28" s="157"/>
      <c r="M28" s="157"/>
      <c r="N28" s="148"/>
      <c r="O28" s="148"/>
      <c r="P28" s="148"/>
      <c r="Q28" s="148"/>
      <c r="R28" s="148"/>
      <c r="S28" s="148"/>
      <c r="T28" s="149"/>
      <c r="U28" s="148"/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115</v>
      </c>
      <c r="AF28" s="140">
        <v>0</v>
      </c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1" x14ac:dyDescent="0.25">
      <c r="A29" s="141">
        <v>10</v>
      </c>
      <c r="B29" s="141" t="s">
        <v>138</v>
      </c>
      <c r="C29" s="175" t="s">
        <v>139</v>
      </c>
      <c r="D29" s="148" t="s">
        <v>127</v>
      </c>
      <c r="E29" s="153">
        <v>179.52</v>
      </c>
      <c r="F29" s="262">
        <v>38.950000000000003</v>
      </c>
      <c r="G29" s="157">
        <f>ROUND(E29*F29,2)</f>
        <v>6992.3</v>
      </c>
      <c r="H29" s="157"/>
      <c r="I29" s="157">
        <f>ROUND(E29*H29,2)</f>
        <v>0</v>
      </c>
      <c r="J29" s="157"/>
      <c r="K29" s="157">
        <f>ROUND(E29*J29,2)</f>
        <v>0</v>
      </c>
      <c r="L29" s="157">
        <v>21</v>
      </c>
      <c r="M29" s="157">
        <f>G29*(1+L29/100)</f>
        <v>8460.6829999999991</v>
      </c>
      <c r="N29" s="148">
        <v>0</v>
      </c>
      <c r="O29" s="148">
        <f>ROUND(E29*N29,5)</f>
        <v>0</v>
      </c>
      <c r="P29" s="148">
        <v>0</v>
      </c>
      <c r="Q29" s="148">
        <f>ROUND(E29*P29,5)</f>
        <v>0</v>
      </c>
      <c r="R29" s="148"/>
      <c r="S29" s="148"/>
      <c r="T29" s="149">
        <v>5.8000000000000003E-2</v>
      </c>
      <c r="U29" s="148">
        <f>ROUND(E29*T29,2)</f>
        <v>10.41</v>
      </c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128</v>
      </c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5">
      <c r="A30" s="141"/>
      <c r="B30" s="141"/>
      <c r="C30" s="176" t="s">
        <v>140</v>
      </c>
      <c r="D30" s="150"/>
      <c r="E30" s="154">
        <v>179.52</v>
      </c>
      <c r="F30" s="157"/>
      <c r="G30" s="157"/>
      <c r="H30" s="157"/>
      <c r="I30" s="157"/>
      <c r="J30" s="157"/>
      <c r="K30" s="157"/>
      <c r="L30" s="157"/>
      <c r="M30" s="157"/>
      <c r="N30" s="148"/>
      <c r="O30" s="148"/>
      <c r="P30" s="148"/>
      <c r="Q30" s="148"/>
      <c r="R30" s="148"/>
      <c r="S30" s="148"/>
      <c r="T30" s="149"/>
      <c r="U30" s="148"/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115</v>
      </c>
      <c r="AF30" s="140">
        <v>0</v>
      </c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5">
      <c r="A31" s="141">
        <v>11</v>
      </c>
      <c r="B31" s="141" t="s">
        <v>141</v>
      </c>
      <c r="C31" s="175" t="s">
        <v>142</v>
      </c>
      <c r="D31" s="148" t="s">
        <v>127</v>
      </c>
      <c r="E31" s="153">
        <v>179.52</v>
      </c>
      <c r="F31" s="262">
        <v>19.91</v>
      </c>
      <c r="G31" s="157">
        <f>ROUND(E31*F31,2)</f>
        <v>3574.24</v>
      </c>
      <c r="H31" s="157"/>
      <c r="I31" s="157">
        <f>ROUND(E31*H31,2)</f>
        <v>0</v>
      </c>
      <c r="J31" s="157"/>
      <c r="K31" s="157">
        <f>ROUND(E31*J31,2)</f>
        <v>0</v>
      </c>
      <c r="L31" s="157">
        <v>21</v>
      </c>
      <c r="M31" s="157">
        <f>G31*(1+L31/100)</f>
        <v>4324.8303999999998</v>
      </c>
      <c r="N31" s="148">
        <v>0</v>
      </c>
      <c r="O31" s="148">
        <f>ROUND(E31*N31,5)</f>
        <v>0</v>
      </c>
      <c r="P31" s="148">
        <v>0</v>
      </c>
      <c r="Q31" s="148">
        <f>ROUND(E31*P31,5)</f>
        <v>0</v>
      </c>
      <c r="R31" s="148"/>
      <c r="S31" s="148"/>
      <c r="T31" s="149">
        <v>0</v>
      </c>
      <c r="U31" s="148">
        <f>ROUND(E31*T31,2)</f>
        <v>0</v>
      </c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104</v>
      </c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5">
      <c r="A32" s="141"/>
      <c r="B32" s="141"/>
      <c r="C32" s="176" t="s">
        <v>143</v>
      </c>
      <c r="D32" s="150"/>
      <c r="E32" s="154">
        <v>179.52</v>
      </c>
      <c r="F32" s="157"/>
      <c r="G32" s="157"/>
      <c r="H32" s="157"/>
      <c r="I32" s="157"/>
      <c r="J32" s="157"/>
      <c r="K32" s="157"/>
      <c r="L32" s="157"/>
      <c r="M32" s="157"/>
      <c r="N32" s="148"/>
      <c r="O32" s="148"/>
      <c r="P32" s="148"/>
      <c r="Q32" s="148"/>
      <c r="R32" s="148"/>
      <c r="S32" s="148"/>
      <c r="T32" s="149"/>
      <c r="U32" s="148"/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115</v>
      </c>
      <c r="AF32" s="140">
        <v>0</v>
      </c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20.399999999999999" outlineLevel="1" x14ac:dyDescent="0.25">
      <c r="A33" s="141">
        <v>12</v>
      </c>
      <c r="B33" s="141" t="s">
        <v>144</v>
      </c>
      <c r="C33" s="175" t="s">
        <v>145</v>
      </c>
      <c r="D33" s="148" t="s">
        <v>127</v>
      </c>
      <c r="E33" s="153">
        <v>2513.2800000000002</v>
      </c>
      <c r="F33" s="262">
        <v>19.91</v>
      </c>
      <c r="G33" s="157">
        <f>ROUND(E33*F33,2)</f>
        <v>50039.4</v>
      </c>
      <c r="H33" s="157"/>
      <c r="I33" s="157">
        <f>ROUND(E33*H33,2)</f>
        <v>0</v>
      </c>
      <c r="J33" s="157"/>
      <c r="K33" s="157">
        <f>ROUND(E33*J33,2)</f>
        <v>0</v>
      </c>
      <c r="L33" s="157">
        <v>21</v>
      </c>
      <c r="M33" s="157">
        <f>G33*(1+L33/100)</f>
        <v>60547.673999999999</v>
      </c>
      <c r="N33" s="148">
        <v>0</v>
      </c>
      <c r="O33" s="148">
        <f>ROUND(E33*N33,5)</f>
        <v>0</v>
      </c>
      <c r="P33" s="148">
        <v>0</v>
      </c>
      <c r="Q33" s="148">
        <f>ROUND(E33*P33,5)</f>
        <v>0</v>
      </c>
      <c r="R33" s="148"/>
      <c r="S33" s="148"/>
      <c r="T33" s="149">
        <v>0</v>
      </c>
      <c r="U33" s="148">
        <f>ROUND(E33*T33,2)</f>
        <v>0</v>
      </c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104</v>
      </c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5">
      <c r="A34" s="141"/>
      <c r="B34" s="141"/>
      <c r="C34" s="176" t="s">
        <v>146</v>
      </c>
      <c r="D34" s="150"/>
      <c r="E34" s="154">
        <v>2513.2800000000002</v>
      </c>
      <c r="F34" s="157"/>
      <c r="G34" s="157"/>
      <c r="H34" s="157"/>
      <c r="I34" s="157"/>
      <c r="J34" s="157"/>
      <c r="K34" s="157"/>
      <c r="L34" s="157"/>
      <c r="M34" s="157"/>
      <c r="N34" s="148"/>
      <c r="O34" s="148"/>
      <c r="P34" s="148"/>
      <c r="Q34" s="148"/>
      <c r="R34" s="148"/>
      <c r="S34" s="148"/>
      <c r="T34" s="149"/>
      <c r="U34" s="148"/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115</v>
      </c>
      <c r="AF34" s="140">
        <v>0</v>
      </c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ht="20.399999999999999" outlineLevel="1" x14ac:dyDescent="0.25">
      <c r="A35" s="141">
        <v>13</v>
      </c>
      <c r="B35" s="141" t="s">
        <v>147</v>
      </c>
      <c r="C35" s="175" t="s">
        <v>148</v>
      </c>
      <c r="D35" s="148" t="s">
        <v>149</v>
      </c>
      <c r="E35" s="153">
        <v>314.16000000000003</v>
      </c>
      <c r="F35" s="262">
        <v>255.35</v>
      </c>
      <c r="G35" s="157">
        <f>ROUND(E35*F35,2)</f>
        <v>80220.759999999995</v>
      </c>
      <c r="H35" s="157"/>
      <c r="I35" s="157">
        <f>ROUND(E35*H35,2)</f>
        <v>0</v>
      </c>
      <c r="J35" s="157"/>
      <c r="K35" s="157">
        <f>ROUND(E35*J35,2)</f>
        <v>0</v>
      </c>
      <c r="L35" s="157">
        <v>21</v>
      </c>
      <c r="M35" s="157">
        <f>G35*(1+L35/100)</f>
        <v>97067.119599999991</v>
      </c>
      <c r="N35" s="148">
        <v>0</v>
      </c>
      <c r="O35" s="148">
        <f>ROUND(E35*N35,5)</f>
        <v>0</v>
      </c>
      <c r="P35" s="148">
        <v>0</v>
      </c>
      <c r="Q35" s="148">
        <f>ROUND(E35*P35,5)</f>
        <v>0</v>
      </c>
      <c r="R35" s="148"/>
      <c r="S35" s="148"/>
      <c r="T35" s="149">
        <v>0</v>
      </c>
      <c r="U35" s="148">
        <f>ROUND(E35*T35,2)</f>
        <v>0</v>
      </c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128</v>
      </c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5">
      <c r="A36" s="141"/>
      <c r="B36" s="141"/>
      <c r="C36" s="176" t="s">
        <v>150</v>
      </c>
      <c r="D36" s="150"/>
      <c r="E36" s="154">
        <v>314.16000000000003</v>
      </c>
      <c r="F36" s="157"/>
      <c r="G36" s="157"/>
      <c r="H36" s="157"/>
      <c r="I36" s="157"/>
      <c r="J36" s="157"/>
      <c r="K36" s="157"/>
      <c r="L36" s="157"/>
      <c r="M36" s="157"/>
      <c r="N36" s="148"/>
      <c r="O36" s="148"/>
      <c r="P36" s="148"/>
      <c r="Q36" s="148"/>
      <c r="R36" s="148"/>
      <c r="S36" s="148"/>
      <c r="T36" s="149"/>
      <c r="U36" s="148"/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115</v>
      </c>
      <c r="AF36" s="140">
        <v>0</v>
      </c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 x14ac:dyDescent="0.25">
      <c r="A37" s="141">
        <v>14</v>
      </c>
      <c r="B37" s="141" t="s">
        <v>134</v>
      </c>
      <c r="C37" s="175" t="s">
        <v>135</v>
      </c>
      <c r="D37" s="148" t="s">
        <v>127</v>
      </c>
      <c r="E37" s="153">
        <v>244.79999999999998</v>
      </c>
      <c r="F37" s="262">
        <v>119.24</v>
      </c>
      <c r="G37" s="157">
        <f>ROUND(E37*F37,2)</f>
        <v>29189.95</v>
      </c>
      <c r="H37" s="157"/>
      <c r="I37" s="157">
        <f>ROUND(E37*H37,2)</f>
        <v>0</v>
      </c>
      <c r="J37" s="157"/>
      <c r="K37" s="157">
        <f>ROUND(E37*J37,2)</f>
        <v>0</v>
      </c>
      <c r="L37" s="157">
        <v>21</v>
      </c>
      <c r="M37" s="157">
        <f>G37*(1+L37/100)</f>
        <v>35319.839500000002</v>
      </c>
      <c r="N37" s="148">
        <v>0</v>
      </c>
      <c r="O37" s="148">
        <f>ROUND(E37*N37,5)</f>
        <v>0</v>
      </c>
      <c r="P37" s="148">
        <v>0</v>
      </c>
      <c r="Q37" s="148">
        <f>ROUND(E37*P37,5)</f>
        <v>0</v>
      </c>
      <c r="R37" s="148"/>
      <c r="S37" s="148"/>
      <c r="T37" s="149">
        <v>0.187</v>
      </c>
      <c r="U37" s="148">
        <f>ROUND(E37*T37,2)</f>
        <v>45.78</v>
      </c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128</v>
      </c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ht="21" outlineLevel="1" x14ac:dyDescent="0.25">
      <c r="A38" s="141"/>
      <c r="B38" s="141"/>
      <c r="C38" s="236" t="s">
        <v>136</v>
      </c>
      <c r="D38" s="237"/>
      <c r="E38" s="238"/>
      <c r="F38" s="239"/>
      <c r="G38" s="240"/>
      <c r="H38" s="157"/>
      <c r="I38" s="157"/>
      <c r="J38" s="157"/>
      <c r="K38" s="157"/>
      <c r="L38" s="157"/>
      <c r="M38" s="157"/>
      <c r="N38" s="148"/>
      <c r="O38" s="148"/>
      <c r="P38" s="148"/>
      <c r="Q38" s="148"/>
      <c r="R38" s="148"/>
      <c r="S38" s="148"/>
      <c r="T38" s="149"/>
      <c r="U38" s="148"/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106</v>
      </c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3" t="str">
        <f>C38</f>
        <v>Odkopávky a prokopávky nezapažené s přehozením výkopku na vzdálenost do 3 m nebo s naložením na dopravní prostředek.</v>
      </c>
      <c r="BB38" s="140"/>
      <c r="BC38" s="140"/>
      <c r="BD38" s="140"/>
      <c r="BE38" s="140"/>
      <c r="BF38" s="140"/>
      <c r="BG38" s="140"/>
      <c r="BH38" s="140"/>
    </row>
    <row r="39" spans="1:60" ht="20.399999999999999" outlineLevel="1" x14ac:dyDescent="0.25">
      <c r="A39" s="141"/>
      <c r="B39" s="141"/>
      <c r="C39" s="176" t="s">
        <v>151</v>
      </c>
      <c r="D39" s="150"/>
      <c r="E39" s="154">
        <v>244.8</v>
      </c>
      <c r="F39" s="157"/>
      <c r="G39" s="157"/>
      <c r="H39" s="157"/>
      <c r="I39" s="157"/>
      <c r="J39" s="157"/>
      <c r="K39" s="157"/>
      <c r="L39" s="157"/>
      <c r="M39" s="157"/>
      <c r="N39" s="148"/>
      <c r="O39" s="148"/>
      <c r="P39" s="148"/>
      <c r="Q39" s="148"/>
      <c r="R39" s="148"/>
      <c r="S39" s="148"/>
      <c r="T39" s="149"/>
      <c r="U39" s="148"/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115</v>
      </c>
      <c r="AF39" s="140">
        <v>0</v>
      </c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5">
      <c r="A40" s="141">
        <v>15</v>
      </c>
      <c r="B40" s="141" t="s">
        <v>138</v>
      </c>
      <c r="C40" s="175" t="s">
        <v>139</v>
      </c>
      <c r="D40" s="148" t="s">
        <v>127</v>
      </c>
      <c r="E40" s="153">
        <v>244.8</v>
      </c>
      <c r="F40" s="262">
        <v>38.950000000000003</v>
      </c>
      <c r="G40" s="157">
        <f>ROUND(E40*F40,2)</f>
        <v>9534.9599999999991</v>
      </c>
      <c r="H40" s="157"/>
      <c r="I40" s="157">
        <f>ROUND(E40*H40,2)</f>
        <v>0</v>
      </c>
      <c r="J40" s="157"/>
      <c r="K40" s="157">
        <f>ROUND(E40*J40,2)</f>
        <v>0</v>
      </c>
      <c r="L40" s="157">
        <v>21</v>
      </c>
      <c r="M40" s="157">
        <f>G40*(1+L40/100)</f>
        <v>11537.301599999999</v>
      </c>
      <c r="N40" s="148">
        <v>0</v>
      </c>
      <c r="O40" s="148">
        <f>ROUND(E40*N40,5)</f>
        <v>0</v>
      </c>
      <c r="P40" s="148">
        <v>0</v>
      </c>
      <c r="Q40" s="148">
        <f>ROUND(E40*P40,5)</f>
        <v>0</v>
      </c>
      <c r="R40" s="148"/>
      <c r="S40" s="148"/>
      <c r="T40" s="149">
        <v>5.8000000000000003E-2</v>
      </c>
      <c r="U40" s="148">
        <f>ROUND(E40*T40,2)</f>
        <v>14.2</v>
      </c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128</v>
      </c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ht="20.399999999999999" outlineLevel="1" x14ac:dyDescent="0.25">
      <c r="A41" s="141"/>
      <c r="B41" s="141"/>
      <c r="C41" s="176" t="s">
        <v>152</v>
      </c>
      <c r="D41" s="150"/>
      <c r="E41" s="154">
        <v>244.8</v>
      </c>
      <c r="F41" s="157"/>
      <c r="G41" s="157"/>
      <c r="H41" s="157"/>
      <c r="I41" s="157"/>
      <c r="J41" s="157"/>
      <c r="K41" s="157"/>
      <c r="L41" s="157"/>
      <c r="M41" s="157"/>
      <c r="N41" s="148"/>
      <c r="O41" s="148"/>
      <c r="P41" s="148"/>
      <c r="Q41" s="148"/>
      <c r="R41" s="148"/>
      <c r="S41" s="148"/>
      <c r="T41" s="149"/>
      <c r="U41" s="148"/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115</v>
      </c>
      <c r="AF41" s="140">
        <v>0</v>
      </c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outlineLevel="1" x14ac:dyDescent="0.25">
      <c r="A42" s="141">
        <v>16</v>
      </c>
      <c r="B42" s="141" t="s">
        <v>141</v>
      </c>
      <c r="C42" s="175" t="s">
        <v>142</v>
      </c>
      <c r="D42" s="148" t="s">
        <v>127</v>
      </c>
      <c r="E42" s="153">
        <v>244.8</v>
      </c>
      <c r="F42" s="262">
        <v>19.91</v>
      </c>
      <c r="G42" s="157">
        <f>ROUND(E42*F42,2)</f>
        <v>4873.97</v>
      </c>
      <c r="H42" s="157"/>
      <c r="I42" s="157">
        <f>ROUND(E42*H42,2)</f>
        <v>0</v>
      </c>
      <c r="J42" s="157"/>
      <c r="K42" s="157">
        <f>ROUND(E42*J42,2)</f>
        <v>0</v>
      </c>
      <c r="L42" s="157">
        <v>21</v>
      </c>
      <c r="M42" s="157">
        <f>G42*(1+L42/100)</f>
        <v>5897.5037000000002</v>
      </c>
      <c r="N42" s="148">
        <v>0</v>
      </c>
      <c r="O42" s="148">
        <f>ROUND(E42*N42,5)</f>
        <v>0</v>
      </c>
      <c r="P42" s="148">
        <v>0</v>
      </c>
      <c r="Q42" s="148">
        <f>ROUND(E42*P42,5)</f>
        <v>0</v>
      </c>
      <c r="R42" s="148"/>
      <c r="S42" s="148"/>
      <c r="T42" s="149">
        <v>0</v>
      </c>
      <c r="U42" s="148">
        <f>ROUND(E42*T42,2)</f>
        <v>0</v>
      </c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104</v>
      </c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ht="20.399999999999999" outlineLevel="1" x14ac:dyDescent="0.25">
      <c r="A43" s="141"/>
      <c r="B43" s="141"/>
      <c r="C43" s="176" t="s">
        <v>152</v>
      </c>
      <c r="D43" s="150"/>
      <c r="E43" s="154">
        <v>244.8</v>
      </c>
      <c r="F43" s="157"/>
      <c r="G43" s="157"/>
      <c r="H43" s="157"/>
      <c r="I43" s="157"/>
      <c r="J43" s="157"/>
      <c r="K43" s="157"/>
      <c r="L43" s="157"/>
      <c r="M43" s="157"/>
      <c r="N43" s="148"/>
      <c r="O43" s="148"/>
      <c r="P43" s="148"/>
      <c r="Q43" s="148"/>
      <c r="R43" s="148"/>
      <c r="S43" s="148"/>
      <c r="T43" s="149"/>
      <c r="U43" s="148"/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115</v>
      </c>
      <c r="AF43" s="140">
        <v>0</v>
      </c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ht="20.399999999999999" outlineLevel="1" x14ac:dyDescent="0.25">
      <c r="A44" s="141">
        <v>17</v>
      </c>
      <c r="B44" s="141" t="s">
        <v>144</v>
      </c>
      <c r="C44" s="175" t="s">
        <v>145</v>
      </c>
      <c r="D44" s="148" t="s">
        <v>127</v>
      </c>
      <c r="E44" s="153">
        <v>3427.2000000000003</v>
      </c>
      <c r="F44" s="262">
        <v>19.91</v>
      </c>
      <c r="G44" s="157">
        <f>ROUND(E44*F44,2)</f>
        <v>68235.55</v>
      </c>
      <c r="H44" s="157"/>
      <c r="I44" s="157">
        <f>ROUND(E44*H44,2)</f>
        <v>0</v>
      </c>
      <c r="J44" s="157"/>
      <c r="K44" s="157">
        <f>ROUND(E44*J44,2)</f>
        <v>0</v>
      </c>
      <c r="L44" s="157">
        <v>21</v>
      </c>
      <c r="M44" s="157">
        <f>G44*(1+L44/100)</f>
        <v>82565.015499999994</v>
      </c>
      <c r="N44" s="148">
        <v>0</v>
      </c>
      <c r="O44" s="148">
        <f>ROUND(E44*N44,5)</f>
        <v>0</v>
      </c>
      <c r="P44" s="148">
        <v>0</v>
      </c>
      <c r="Q44" s="148">
        <f>ROUND(E44*P44,5)</f>
        <v>0</v>
      </c>
      <c r="R44" s="148"/>
      <c r="S44" s="148"/>
      <c r="T44" s="149">
        <v>0</v>
      </c>
      <c r="U44" s="148">
        <f>ROUND(E44*T44,2)</f>
        <v>0</v>
      </c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104</v>
      </c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ht="20.399999999999999" outlineLevel="1" x14ac:dyDescent="0.25">
      <c r="A45" s="141"/>
      <c r="B45" s="141"/>
      <c r="C45" s="176" t="s">
        <v>153</v>
      </c>
      <c r="D45" s="150"/>
      <c r="E45" s="154">
        <v>3427.2</v>
      </c>
      <c r="F45" s="157"/>
      <c r="G45" s="157"/>
      <c r="H45" s="157"/>
      <c r="I45" s="157"/>
      <c r="J45" s="157"/>
      <c r="K45" s="157"/>
      <c r="L45" s="157"/>
      <c r="M45" s="157"/>
      <c r="N45" s="148"/>
      <c r="O45" s="148"/>
      <c r="P45" s="148"/>
      <c r="Q45" s="148"/>
      <c r="R45" s="148"/>
      <c r="S45" s="148"/>
      <c r="T45" s="149"/>
      <c r="U45" s="148"/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115</v>
      </c>
      <c r="AF45" s="140">
        <v>0</v>
      </c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ht="20.399999999999999" outlineLevel="1" x14ac:dyDescent="0.25">
      <c r="A46" s="141">
        <v>18</v>
      </c>
      <c r="B46" s="141" t="s">
        <v>147</v>
      </c>
      <c r="C46" s="175" t="s">
        <v>148</v>
      </c>
      <c r="D46" s="148" t="s">
        <v>149</v>
      </c>
      <c r="E46" s="153">
        <v>428.40000000000003</v>
      </c>
      <c r="F46" s="262">
        <v>255.35</v>
      </c>
      <c r="G46" s="157">
        <f>ROUND(E46*F46,2)</f>
        <v>109391.94</v>
      </c>
      <c r="H46" s="157"/>
      <c r="I46" s="157">
        <f>ROUND(E46*H46,2)</f>
        <v>0</v>
      </c>
      <c r="J46" s="157"/>
      <c r="K46" s="157">
        <f>ROUND(E46*J46,2)</f>
        <v>0</v>
      </c>
      <c r="L46" s="157">
        <v>21</v>
      </c>
      <c r="M46" s="157">
        <f>G46*(1+L46/100)</f>
        <v>132364.24739999999</v>
      </c>
      <c r="N46" s="148">
        <v>0</v>
      </c>
      <c r="O46" s="148">
        <f>ROUND(E46*N46,5)</f>
        <v>0</v>
      </c>
      <c r="P46" s="148">
        <v>0</v>
      </c>
      <c r="Q46" s="148">
        <f>ROUND(E46*P46,5)</f>
        <v>0</v>
      </c>
      <c r="R46" s="148"/>
      <c r="S46" s="148"/>
      <c r="T46" s="149">
        <v>0</v>
      </c>
      <c r="U46" s="148">
        <f>ROUND(E46*T46,2)</f>
        <v>0</v>
      </c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128</v>
      </c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ht="20.399999999999999" outlineLevel="1" x14ac:dyDescent="0.25">
      <c r="A47" s="141"/>
      <c r="B47" s="141"/>
      <c r="C47" s="176" t="s">
        <v>154</v>
      </c>
      <c r="D47" s="150"/>
      <c r="E47" s="154">
        <v>428.4</v>
      </c>
      <c r="F47" s="157"/>
      <c r="G47" s="157"/>
      <c r="H47" s="157"/>
      <c r="I47" s="157"/>
      <c r="J47" s="157"/>
      <c r="K47" s="157"/>
      <c r="L47" s="157"/>
      <c r="M47" s="157"/>
      <c r="N47" s="148"/>
      <c r="O47" s="148"/>
      <c r="P47" s="148"/>
      <c r="Q47" s="148"/>
      <c r="R47" s="148"/>
      <c r="S47" s="148"/>
      <c r="T47" s="149"/>
      <c r="U47" s="148"/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115</v>
      </c>
      <c r="AF47" s="140">
        <v>0</v>
      </c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5">
      <c r="A48" s="141">
        <v>19</v>
      </c>
      <c r="B48" s="141" t="s">
        <v>155</v>
      </c>
      <c r="C48" s="175" t="s">
        <v>156</v>
      </c>
      <c r="D48" s="148" t="s">
        <v>103</v>
      </c>
      <c r="E48" s="153">
        <v>816</v>
      </c>
      <c r="F48" s="262">
        <v>13.65</v>
      </c>
      <c r="G48" s="157">
        <f>ROUND(E48*F48,2)</f>
        <v>11138.4</v>
      </c>
      <c r="H48" s="157"/>
      <c r="I48" s="157">
        <f>ROUND(E48*H48,2)</f>
        <v>0</v>
      </c>
      <c r="J48" s="157"/>
      <c r="K48" s="157">
        <f>ROUND(E48*J48,2)</f>
        <v>0</v>
      </c>
      <c r="L48" s="157">
        <v>21</v>
      </c>
      <c r="M48" s="157">
        <f>G48*(1+L48/100)</f>
        <v>13477.464</v>
      </c>
      <c r="N48" s="148">
        <v>0</v>
      </c>
      <c r="O48" s="148">
        <f>ROUND(E48*N48,5)</f>
        <v>0</v>
      </c>
      <c r="P48" s="148">
        <v>0</v>
      </c>
      <c r="Q48" s="148">
        <f>ROUND(E48*P48,5)</f>
        <v>0</v>
      </c>
      <c r="R48" s="148"/>
      <c r="S48" s="148"/>
      <c r="T48" s="149">
        <v>1.7999999999999999E-2</v>
      </c>
      <c r="U48" s="148">
        <f>ROUND(E48*T48,2)</f>
        <v>14.69</v>
      </c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128</v>
      </c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25">
      <c r="A49" s="141"/>
      <c r="B49" s="141"/>
      <c r="C49" s="236" t="s">
        <v>157</v>
      </c>
      <c r="D49" s="237"/>
      <c r="E49" s="238"/>
      <c r="F49" s="239"/>
      <c r="G49" s="240"/>
      <c r="H49" s="157"/>
      <c r="I49" s="157"/>
      <c r="J49" s="157"/>
      <c r="K49" s="157"/>
      <c r="L49" s="157"/>
      <c r="M49" s="157"/>
      <c r="N49" s="148"/>
      <c r="O49" s="148"/>
      <c r="P49" s="148"/>
      <c r="Q49" s="148"/>
      <c r="R49" s="148"/>
      <c r="S49" s="148"/>
      <c r="T49" s="149"/>
      <c r="U49" s="148"/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106</v>
      </c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3" t="str">
        <f>C49</f>
        <v>vyrovnáním výškových rozdílů</v>
      </c>
      <c r="BB49" s="140"/>
      <c r="BC49" s="140"/>
      <c r="BD49" s="140"/>
      <c r="BE49" s="140"/>
      <c r="BF49" s="140"/>
      <c r="BG49" s="140"/>
      <c r="BH49" s="140"/>
    </row>
    <row r="50" spans="1:60" outlineLevel="1" x14ac:dyDescent="0.25">
      <c r="A50" s="141"/>
      <c r="B50" s="141"/>
      <c r="C50" s="176" t="s">
        <v>158</v>
      </c>
      <c r="D50" s="150"/>
      <c r="E50" s="154">
        <v>816</v>
      </c>
      <c r="F50" s="157"/>
      <c r="G50" s="157"/>
      <c r="H50" s="157"/>
      <c r="I50" s="157"/>
      <c r="J50" s="157"/>
      <c r="K50" s="157"/>
      <c r="L50" s="157"/>
      <c r="M50" s="157"/>
      <c r="N50" s="148"/>
      <c r="O50" s="148"/>
      <c r="P50" s="148"/>
      <c r="Q50" s="148"/>
      <c r="R50" s="148"/>
      <c r="S50" s="148"/>
      <c r="T50" s="149"/>
      <c r="U50" s="148"/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115</v>
      </c>
      <c r="AF50" s="140">
        <v>0</v>
      </c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outlineLevel="1" x14ac:dyDescent="0.25">
      <c r="A51" s="141">
        <v>20</v>
      </c>
      <c r="B51" s="141" t="s">
        <v>159</v>
      </c>
      <c r="C51" s="175" t="s">
        <v>160</v>
      </c>
      <c r="D51" s="148" t="s">
        <v>103</v>
      </c>
      <c r="E51" s="153">
        <v>676</v>
      </c>
      <c r="F51" s="262">
        <v>61.67</v>
      </c>
      <c r="G51" s="157">
        <f>ROUND(E51*F51,2)</f>
        <v>41688.92</v>
      </c>
      <c r="H51" s="157"/>
      <c r="I51" s="157">
        <f>ROUND(E51*H51,2)</f>
        <v>0</v>
      </c>
      <c r="J51" s="157"/>
      <c r="K51" s="157">
        <f>ROUND(E51*J51,2)</f>
        <v>0</v>
      </c>
      <c r="L51" s="157">
        <v>21</v>
      </c>
      <c r="M51" s="157">
        <f>G51*(1+L51/100)</f>
        <v>50443.593199999996</v>
      </c>
      <c r="N51" s="148">
        <v>0</v>
      </c>
      <c r="O51" s="148">
        <f>ROUND(E51*N51,5)</f>
        <v>0</v>
      </c>
      <c r="P51" s="148">
        <v>0</v>
      </c>
      <c r="Q51" s="148">
        <f>ROUND(E51*P51,5)</f>
        <v>0</v>
      </c>
      <c r="R51" s="148"/>
      <c r="S51" s="148"/>
      <c r="T51" s="149">
        <v>0.153</v>
      </c>
      <c r="U51" s="148">
        <f>ROUND(E51*T51,2)</f>
        <v>103.43</v>
      </c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128</v>
      </c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5">
      <c r="A52" s="141"/>
      <c r="B52" s="141"/>
      <c r="C52" s="176" t="s">
        <v>161</v>
      </c>
      <c r="D52" s="150"/>
      <c r="E52" s="154">
        <v>676</v>
      </c>
      <c r="F52" s="157"/>
      <c r="G52" s="157"/>
      <c r="H52" s="157"/>
      <c r="I52" s="157"/>
      <c r="J52" s="157"/>
      <c r="K52" s="157"/>
      <c r="L52" s="157"/>
      <c r="M52" s="157"/>
      <c r="N52" s="148"/>
      <c r="O52" s="148"/>
      <c r="P52" s="148"/>
      <c r="Q52" s="148"/>
      <c r="R52" s="148"/>
      <c r="S52" s="148"/>
      <c r="T52" s="149"/>
      <c r="U52" s="148"/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115</v>
      </c>
      <c r="AF52" s="140">
        <v>0</v>
      </c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5">
      <c r="A53" s="141">
        <v>21</v>
      </c>
      <c r="B53" s="141" t="s">
        <v>162</v>
      </c>
      <c r="C53" s="175" t="s">
        <v>163</v>
      </c>
      <c r="D53" s="148" t="s">
        <v>103</v>
      </c>
      <c r="E53" s="153">
        <v>426</v>
      </c>
      <c r="F53" s="262">
        <v>117.24</v>
      </c>
      <c r="G53" s="157">
        <f>ROUND(E53*F53,2)</f>
        <v>49944.24</v>
      </c>
      <c r="H53" s="157"/>
      <c r="I53" s="157">
        <f>ROUND(E53*H53,2)</f>
        <v>0</v>
      </c>
      <c r="J53" s="157"/>
      <c r="K53" s="157">
        <f>ROUND(E53*J53,2)</f>
        <v>0</v>
      </c>
      <c r="L53" s="157">
        <v>21</v>
      </c>
      <c r="M53" s="157">
        <f>G53*(1+L53/100)</f>
        <v>60432.530399999996</v>
      </c>
      <c r="N53" s="148">
        <v>0</v>
      </c>
      <c r="O53" s="148">
        <f>ROUND(E53*N53,5)</f>
        <v>0</v>
      </c>
      <c r="P53" s="148">
        <v>0</v>
      </c>
      <c r="Q53" s="148">
        <f>ROUND(E53*P53,5)</f>
        <v>0</v>
      </c>
      <c r="R53" s="148"/>
      <c r="S53" s="148"/>
      <c r="T53" s="149">
        <v>0.29099999999999998</v>
      </c>
      <c r="U53" s="148">
        <f>ROUND(E53*T53,2)</f>
        <v>123.97</v>
      </c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128</v>
      </c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5">
      <c r="A54" s="141"/>
      <c r="B54" s="141"/>
      <c r="C54" s="176" t="s">
        <v>164</v>
      </c>
      <c r="D54" s="150"/>
      <c r="E54" s="154">
        <v>426</v>
      </c>
      <c r="F54" s="157"/>
      <c r="G54" s="157"/>
      <c r="H54" s="157"/>
      <c r="I54" s="157"/>
      <c r="J54" s="157"/>
      <c r="K54" s="157"/>
      <c r="L54" s="157"/>
      <c r="M54" s="157"/>
      <c r="N54" s="148"/>
      <c r="O54" s="148"/>
      <c r="P54" s="148"/>
      <c r="Q54" s="148"/>
      <c r="R54" s="148"/>
      <c r="S54" s="148"/>
      <c r="T54" s="149"/>
      <c r="U54" s="148"/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115</v>
      </c>
      <c r="AF54" s="140">
        <v>0</v>
      </c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5">
      <c r="A55" s="141">
        <v>22</v>
      </c>
      <c r="B55" s="141" t="s">
        <v>165</v>
      </c>
      <c r="C55" s="175" t="s">
        <v>166</v>
      </c>
      <c r="D55" s="148" t="s">
        <v>127</v>
      </c>
      <c r="E55" s="153">
        <v>250.60000000000002</v>
      </c>
      <c r="F55" s="262">
        <v>42</v>
      </c>
      <c r="G55" s="157">
        <f>ROUND(E55*F55,2)</f>
        <v>10525.2</v>
      </c>
      <c r="H55" s="157"/>
      <c r="I55" s="157">
        <f>ROUND(E55*H55,2)</f>
        <v>0</v>
      </c>
      <c r="J55" s="157"/>
      <c r="K55" s="157">
        <f>ROUND(E55*J55,2)</f>
        <v>0</v>
      </c>
      <c r="L55" s="157">
        <v>21</v>
      </c>
      <c r="M55" s="157">
        <f>G55*(1+L55/100)</f>
        <v>12735.492</v>
      </c>
      <c r="N55" s="148">
        <v>0</v>
      </c>
      <c r="O55" s="148">
        <f>ROUND(E55*N55,5)</f>
        <v>0</v>
      </c>
      <c r="P55" s="148">
        <v>0</v>
      </c>
      <c r="Q55" s="148">
        <f>ROUND(E55*P55,5)</f>
        <v>0</v>
      </c>
      <c r="R55" s="148"/>
      <c r="S55" s="148"/>
      <c r="T55" s="149">
        <v>6.7000000000000004E-2</v>
      </c>
      <c r="U55" s="148">
        <f>ROUND(E55*T55,2)</f>
        <v>16.79</v>
      </c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128</v>
      </c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25">
      <c r="A56" s="141"/>
      <c r="B56" s="141"/>
      <c r="C56" s="236" t="s">
        <v>167</v>
      </c>
      <c r="D56" s="237"/>
      <c r="E56" s="238"/>
      <c r="F56" s="239"/>
      <c r="G56" s="240"/>
      <c r="H56" s="157"/>
      <c r="I56" s="157"/>
      <c r="J56" s="157"/>
      <c r="K56" s="157"/>
      <c r="L56" s="157"/>
      <c r="M56" s="157"/>
      <c r="N56" s="148"/>
      <c r="O56" s="148"/>
      <c r="P56" s="148"/>
      <c r="Q56" s="148"/>
      <c r="R56" s="148"/>
      <c r="S56" s="148"/>
      <c r="T56" s="149"/>
      <c r="U56" s="148"/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106</v>
      </c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3" t="str">
        <f>C56</f>
        <v>Nakládání neulehlého výkopku z hromad</v>
      </c>
      <c r="BB56" s="140"/>
      <c r="BC56" s="140"/>
      <c r="BD56" s="140"/>
      <c r="BE56" s="140"/>
      <c r="BF56" s="140"/>
      <c r="BG56" s="140"/>
      <c r="BH56" s="140"/>
    </row>
    <row r="57" spans="1:60" outlineLevel="1" x14ac:dyDescent="0.25">
      <c r="A57" s="141"/>
      <c r="B57" s="141"/>
      <c r="C57" s="176" t="s">
        <v>168</v>
      </c>
      <c r="D57" s="150"/>
      <c r="E57" s="154">
        <v>250.6</v>
      </c>
      <c r="F57" s="157"/>
      <c r="G57" s="157"/>
      <c r="H57" s="157"/>
      <c r="I57" s="157"/>
      <c r="J57" s="157"/>
      <c r="K57" s="157"/>
      <c r="L57" s="157"/>
      <c r="M57" s="157"/>
      <c r="N57" s="148"/>
      <c r="O57" s="148"/>
      <c r="P57" s="148"/>
      <c r="Q57" s="148"/>
      <c r="R57" s="148"/>
      <c r="S57" s="148"/>
      <c r="T57" s="149"/>
      <c r="U57" s="148"/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115</v>
      </c>
      <c r="AF57" s="140">
        <v>0</v>
      </c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5">
      <c r="A58" s="141">
        <v>23</v>
      </c>
      <c r="B58" s="141" t="s">
        <v>169</v>
      </c>
      <c r="C58" s="175" t="s">
        <v>170</v>
      </c>
      <c r="D58" s="148" t="s">
        <v>127</v>
      </c>
      <c r="E58" s="153">
        <v>250.6</v>
      </c>
      <c r="F58" s="262">
        <v>78.37</v>
      </c>
      <c r="G58" s="157">
        <f>ROUND(E58*F58,2)</f>
        <v>19639.52</v>
      </c>
      <c r="H58" s="157"/>
      <c r="I58" s="157">
        <f>ROUND(E58*H58,2)</f>
        <v>0</v>
      </c>
      <c r="J58" s="157"/>
      <c r="K58" s="157">
        <f>ROUND(E58*J58,2)</f>
        <v>0</v>
      </c>
      <c r="L58" s="157">
        <v>21</v>
      </c>
      <c r="M58" s="157">
        <f>G58*(1+L58/100)</f>
        <v>23763.819199999998</v>
      </c>
      <c r="N58" s="148">
        <v>0</v>
      </c>
      <c r="O58" s="148">
        <f>ROUND(E58*N58,5)</f>
        <v>0</v>
      </c>
      <c r="P58" s="148">
        <v>0</v>
      </c>
      <c r="Q58" s="148">
        <f>ROUND(E58*P58,5)</f>
        <v>0</v>
      </c>
      <c r="R58" s="148"/>
      <c r="S58" s="148"/>
      <c r="T58" s="149">
        <v>0.11</v>
      </c>
      <c r="U58" s="148">
        <f>ROUND(E58*T58,2)</f>
        <v>27.57</v>
      </c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128</v>
      </c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5">
      <c r="A59" s="141"/>
      <c r="B59" s="141"/>
      <c r="C59" s="236" t="s">
        <v>171</v>
      </c>
      <c r="D59" s="237"/>
      <c r="E59" s="238"/>
      <c r="F59" s="239"/>
      <c r="G59" s="240"/>
      <c r="H59" s="157"/>
      <c r="I59" s="157"/>
      <c r="J59" s="157"/>
      <c r="K59" s="157"/>
      <c r="L59" s="157"/>
      <c r="M59" s="157"/>
      <c r="N59" s="148"/>
      <c r="O59" s="148"/>
      <c r="P59" s="148"/>
      <c r="Q59" s="148"/>
      <c r="R59" s="148"/>
      <c r="S59" s="148"/>
      <c r="T59" s="149"/>
      <c r="U59" s="148"/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106</v>
      </c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3" t="str">
        <f>C59</f>
        <v>bez naložení, avšak se složením</v>
      </c>
      <c r="BB59" s="140"/>
      <c r="BC59" s="140"/>
      <c r="BD59" s="140"/>
      <c r="BE59" s="140"/>
      <c r="BF59" s="140"/>
      <c r="BG59" s="140"/>
      <c r="BH59" s="140"/>
    </row>
    <row r="60" spans="1:60" outlineLevel="1" x14ac:dyDescent="0.25">
      <c r="A60" s="141"/>
      <c r="B60" s="141"/>
      <c r="C60" s="176" t="s">
        <v>172</v>
      </c>
      <c r="D60" s="150"/>
      <c r="E60" s="154">
        <v>250.6</v>
      </c>
      <c r="F60" s="157"/>
      <c r="G60" s="157"/>
      <c r="H60" s="157"/>
      <c r="I60" s="157"/>
      <c r="J60" s="157"/>
      <c r="K60" s="157"/>
      <c r="L60" s="157"/>
      <c r="M60" s="157"/>
      <c r="N60" s="148"/>
      <c r="O60" s="148"/>
      <c r="P60" s="148"/>
      <c r="Q60" s="148"/>
      <c r="R60" s="148"/>
      <c r="S60" s="148"/>
      <c r="T60" s="149"/>
      <c r="U60" s="148"/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115</v>
      </c>
      <c r="AF60" s="140">
        <v>0</v>
      </c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1" x14ac:dyDescent="0.25">
      <c r="A61" s="141">
        <v>24</v>
      </c>
      <c r="B61" s="141" t="s">
        <v>173</v>
      </c>
      <c r="C61" s="175" t="s">
        <v>174</v>
      </c>
      <c r="D61" s="148" t="s">
        <v>103</v>
      </c>
      <c r="E61" s="153">
        <v>676</v>
      </c>
      <c r="F61" s="262">
        <v>10.76</v>
      </c>
      <c r="G61" s="157">
        <f>ROUND(E61*F61,2)</f>
        <v>7273.76</v>
      </c>
      <c r="H61" s="157"/>
      <c r="I61" s="157">
        <f>ROUND(E61*H61,2)</f>
        <v>0</v>
      </c>
      <c r="J61" s="157"/>
      <c r="K61" s="157">
        <f>ROUND(E61*J61,2)</f>
        <v>0</v>
      </c>
      <c r="L61" s="157">
        <v>21</v>
      </c>
      <c r="M61" s="157">
        <f>G61*(1+L61/100)</f>
        <v>8801.2495999999992</v>
      </c>
      <c r="N61" s="148">
        <v>0</v>
      </c>
      <c r="O61" s="148">
        <f>ROUND(E61*N61,5)</f>
        <v>0</v>
      </c>
      <c r="P61" s="148">
        <v>0</v>
      </c>
      <c r="Q61" s="148">
        <f>ROUND(E61*P61,5)</f>
        <v>0</v>
      </c>
      <c r="R61" s="148"/>
      <c r="S61" s="148"/>
      <c r="T61" s="149">
        <v>8.0000000000000002E-3</v>
      </c>
      <c r="U61" s="148">
        <f>ROUND(E61*T61,2)</f>
        <v>5.41</v>
      </c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128</v>
      </c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5">
      <c r="A62" s="141"/>
      <c r="B62" s="141"/>
      <c r="C62" s="176" t="s">
        <v>175</v>
      </c>
      <c r="D62" s="150"/>
      <c r="E62" s="154">
        <v>676</v>
      </c>
      <c r="F62" s="157"/>
      <c r="G62" s="157"/>
      <c r="H62" s="157"/>
      <c r="I62" s="157"/>
      <c r="J62" s="157"/>
      <c r="K62" s="157"/>
      <c r="L62" s="157"/>
      <c r="M62" s="157"/>
      <c r="N62" s="148"/>
      <c r="O62" s="148"/>
      <c r="P62" s="148"/>
      <c r="Q62" s="148"/>
      <c r="R62" s="148"/>
      <c r="S62" s="148"/>
      <c r="T62" s="149"/>
      <c r="U62" s="148"/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115</v>
      </c>
      <c r="AF62" s="140">
        <v>0</v>
      </c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1" x14ac:dyDescent="0.25">
      <c r="A63" s="141">
        <v>25</v>
      </c>
      <c r="B63" s="141" t="s">
        <v>176</v>
      </c>
      <c r="C63" s="175" t="s">
        <v>177</v>
      </c>
      <c r="D63" s="148" t="s">
        <v>103</v>
      </c>
      <c r="E63" s="153">
        <v>426</v>
      </c>
      <c r="F63" s="262">
        <v>98.37</v>
      </c>
      <c r="G63" s="157">
        <f>ROUND(E63*F63,2)</f>
        <v>41905.620000000003</v>
      </c>
      <c r="H63" s="157"/>
      <c r="I63" s="157">
        <f>ROUND(E63*H63,2)</f>
        <v>0</v>
      </c>
      <c r="J63" s="157"/>
      <c r="K63" s="157">
        <f>ROUND(E63*J63,2)</f>
        <v>0</v>
      </c>
      <c r="L63" s="157">
        <v>21</v>
      </c>
      <c r="M63" s="157">
        <f>G63*(1+L63/100)</f>
        <v>50705.800200000005</v>
      </c>
      <c r="N63" s="148">
        <v>0</v>
      </c>
      <c r="O63" s="148">
        <f>ROUND(E63*N63,5)</f>
        <v>0</v>
      </c>
      <c r="P63" s="148">
        <v>0</v>
      </c>
      <c r="Q63" s="148">
        <f>ROUND(E63*P63,5)</f>
        <v>0</v>
      </c>
      <c r="R63" s="148"/>
      <c r="S63" s="148"/>
      <c r="T63" s="149">
        <v>0.255</v>
      </c>
      <c r="U63" s="148">
        <f>ROUND(E63*T63,2)</f>
        <v>108.63</v>
      </c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128</v>
      </c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outlineLevel="1" x14ac:dyDescent="0.25">
      <c r="A64" s="141"/>
      <c r="B64" s="141"/>
      <c r="C64" s="176" t="s">
        <v>178</v>
      </c>
      <c r="D64" s="150"/>
      <c r="E64" s="154">
        <v>426</v>
      </c>
      <c r="F64" s="157"/>
      <c r="G64" s="157"/>
      <c r="H64" s="157"/>
      <c r="I64" s="157"/>
      <c r="J64" s="157"/>
      <c r="K64" s="157"/>
      <c r="L64" s="157"/>
      <c r="M64" s="157"/>
      <c r="N64" s="148"/>
      <c r="O64" s="148"/>
      <c r="P64" s="148"/>
      <c r="Q64" s="148"/>
      <c r="R64" s="148"/>
      <c r="S64" s="148"/>
      <c r="T64" s="149"/>
      <c r="U64" s="148"/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115</v>
      </c>
      <c r="AF64" s="140">
        <v>0</v>
      </c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25">
      <c r="A65" s="141">
        <v>26</v>
      </c>
      <c r="B65" s="141" t="s">
        <v>179</v>
      </c>
      <c r="C65" s="175" t="s">
        <v>180</v>
      </c>
      <c r="D65" s="148" t="s">
        <v>103</v>
      </c>
      <c r="E65" s="153">
        <v>676</v>
      </c>
      <c r="F65" s="262">
        <v>30.11</v>
      </c>
      <c r="G65" s="157">
        <f>ROUND(E65*F65,2)</f>
        <v>20354.36</v>
      </c>
      <c r="H65" s="157"/>
      <c r="I65" s="157">
        <f>ROUND(E65*H65,2)</f>
        <v>0</v>
      </c>
      <c r="J65" s="157"/>
      <c r="K65" s="157">
        <f>ROUND(E65*J65,2)</f>
        <v>0</v>
      </c>
      <c r="L65" s="157">
        <v>21</v>
      </c>
      <c r="M65" s="157">
        <f>G65*(1+L65/100)</f>
        <v>24628.775600000001</v>
      </c>
      <c r="N65" s="148">
        <v>3.0000000000000001E-5</v>
      </c>
      <c r="O65" s="148">
        <f>ROUND(E65*N65,5)</f>
        <v>2.0279999999999999E-2</v>
      </c>
      <c r="P65" s="148">
        <v>0</v>
      </c>
      <c r="Q65" s="148">
        <f>ROUND(E65*P65,5)</f>
        <v>0</v>
      </c>
      <c r="R65" s="148"/>
      <c r="S65" s="148"/>
      <c r="T65" s="149">
        <v>0.06</v>
      </c>
      <c r="U65" s="148">
        <f>ROUND(E65*T65,2)</f>
        <v>40.56</v>
      </c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104</v>
      </c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1" x14ac:dyDescent="0.25">
      <c r="A66" s="141"/>
      <c r="B66" s="141"/>
      <c r="C66" s="176" t="s">
        <v>175</v>
      </c>
      <c r="D66" s="150"/>
      <c r="E66" s="154">
        <v>676</v>
      </c>
      <c r="F66" s="157"/>
      <c r="G66" s="157"/>
      <c r="H66" s="157"/>
      <c r="I66" s="157"/>
      <c r="J66" s="157"/>
      <c r="K66" s="157"/>
      <c r="L66" s="157"/>
      <c r="M66" s="157"/>
      <c r="N66" s="148"/>
      <c r="O66" s="148"/>
      <c r="P66" s="148"/>
      <c r="Q66" s="148"/>
      <c r="R66" s="148"/>
      <c r="S66" s="148"/>
      <c r="T66" s="149"/>
      <c r="U66" s="148"/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115</v>
      </c>
      <c r="AF66" s="140">
        <v>0</v>
      </c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5">
      <c r="A67" s="141">
        <v>27</v>
      </c>
      <c r="B67" s="141" t="s">
        <v>181</v>
      </c>
      <c r="C67" s="175" t="s">
        <v>182</v>
      </c>
      <c r="D67" s="148" t="s">
        <v>103</v>
      </c>
      <c r="E67" s="153">
        <v>426</v>
      </c>
      <c r="F67" s="262">
        <v>50.27</v>
      </c>
      <c r="G67" s="157">
        <f>ROUND(E67*F67,2)</f>
        <v>21415.02</v>
      </c>
      <c r="H67" s="157"/>
      <c r="I67" s="157">
        <f>ROUND(E67*H67,2)</f>
        <v>0</v>
      </c>
      <c r="J67" s="157"/>
      <c r="K67" s="157">
        <f>ROUND(E67*J67,2)</f>
        <v>0</v>
      </c>
      <c r="L67" s="157">
        <v>21</v>
      </c>
      <c r="M67" s="157">
        <f>G67*(1+L67/100)</f>
        <v>25912.174200000001</v>
      </c>
      <c r="N67" s="148">
        <v>3.0000000000000001E-5</v>
      </c>
      <c r="O67" s="148">
        <f>ROUND(E67*N67,5)</f>
        <v>1.278E-2</v>
      </c>
      <c r="P67" s="148">
        <v>0</v>
      </c>
      <c r="Q67" s="148">
        <f>ROUND(E67*P67,5)</f>
        <v>0</v>
      </c>
      <c r="R67" s="148"/>
      <c r="S67" s="148"/>
      <c r="T67" s="149">
        <v>0.113</v>
      </c>
      <c r="U67" s="148">
        <f>ROUND(E67*T67,2)</f>
        <v>48.14</v>
      </c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104</v>
      </c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5">
      <c r="A68" s="141"/>
      <c r="B68" s="141"/>
      <c r="C68" s="176" t="s">
        <v>178</v>
      </c>
      <c r="D68" s="150"/>
      <c r="E68" s="154">
        <v>426</v>
      </c>
      <c r="F68" s="157"/>
      <c r="G68" s="157"/>
      <c r="H68" s="157"/>
      <c r="I68" s="157"/>
      <c r="J68" s="157"/>
      <c r="K68" s="157"/>
      <c r="L68" s="157"/>
      <c r="M68" s="157"/>
      <c r="N68" s="148"/>
      <c r="O68" s="148"/>
      <c r="P68" s="148"/>
      <c r="Q68" s="148"/>
      <c r="R68" s="148"/>
      <c r="S68" s="148"/>
      <c r="T68" s="149"/>
      <c r="U68" s="148"/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115</v>
      </c>
      <c r="AF68" s="140">
        <v>0</v>
      </c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x14ac:dyDescent="0.25">
      <c r="A69" s="142" t="s">
        <v>99</v>
      </c>
      <c r="B69" s="142" t="s">
        <v>64</v>
      </c>
      <c r="C69" s="177" t="s">
        <v>65</v>
      </c>
      <c r="D69" s="151"/>
      <c r="E69" s="155"/>
      <c r="F69" s="158"/>
      <c r="G69" s="158">
        <f>SUMIF(AE70:AE105,"&lt;&gt;NOR",G70:G105)</f>
        <v>1197645.0699999998</v>
      </c>
      <c r="H69" s="158"/>
      <c r="I69" s="158">
        <f>SUM(I70:I105)</f>
        <v>0</v>
      </c>
      <c r="J69" s="158"/>
      <c r="K69" s="158">
        <f>SUM(K70:K105)</f>
        <v>0</v>
      </c>
      <c r="L69" s="158"/>
      <c r="M69" s="158">
        <f>SUM(M70:M105)</f>
        <v>1449150.5347000004</v>
      </c>
      <c r="N69" s="151"/>
      <c r="O69" s="151">
        <f>SUM(O70:O105)</f>
        <v>1106.49881</v>
      </c>
      <c r="P69" s="151"/>
      <c r="Q69" s="151">
        <f>SUM(Q70:Q105)</f>
        <v>0</v>
      </c>
      <c r="R69" s="151"/>
      <c r="S69" s="151"/>
      <c r="T69" s="152"/>
      <c r="U69" s="151">
        <f>SUM(U70:U105)</f>
        <v>480.61</v>
      </c>
      <c r="AE69" t="s">
        <v>100</v>
      </c>
    </row>
    <row r="70" spans="1:60" outlineLevel="1" x14ac:dyDescent="0.25">
      <c r="A70" s="141">
        <v>28</v>
      </c>
      <c r="B70" s="141" t="s">
        <v>183</v>
      </c>
      <c r="C70" s="175" t="s">
        <v>184</v>
      </c>
      <c r="D70" s="148" t="s">
        <v>103</v>
      </c>
      <c r="E70" s="153">
        <v>816</v>
      </c>
      <c r="F70" s="262">
        <v>46.07</v>
      </c>
      <c r="G70" s="157">
        <f>ROUND(E70*F70,2)</f>
        <v>37593.120000000003</v>
      </c>
      <c r="H70" s="157"/>
      <c r="I70" s="157">
        <f>ROUND(E70*H70,2)</f>
        <v>0</v>
      </c>
      <c r="J70" s="157"/>
      <c r="K70" s="157">
        <f>ROUND(E70*J70,2)</f>
        <v>0</v>
      </c>
      <c r="L70" s="157">
        <v>21</v>
      </c>
      <c r="M70" s="157">
        <f>G70*(1+L70/100)</f>
        <v>45487.675200000005</v>
      </c>
      <c r="N70" s="148">
        <v>0</v>
      </c>
      <c r="O70" s="148">
        <f>ROUND(E70*N70,5)</f>
        <v>0</v>
      </c>
      <c r="P70" s="148">
        <v>0</v>
      </c>
      <c r="Q70" s="148">
        <f>ROUND(E70*P70,5)</f>
        <v>0</v>
      </c>
      <c r="R70" s="148"/>
      <c r="S70" s="148"/>
      <c r="T70" s="149">
        <v>0.09</v>
      </c>
      <c r="U70" s="148">
        <f>ROUND(E70*T70,2)</f>
        <v>73.44</v>
      </c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128</v>
      </c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5">
      <c r="A71" s="141"/>
      <c r="B71" s="141"/>
      <c r="C71" s="176" t="s">
        <v>185</v>
      </c>
      <c r="D71" s="150"/>
      <c r="E71" s="154">
        <v>816</v>
      </c>
      <c r="F71" s="157"/>
      <c r="G71" s="157"/>
      <c r="H71" s="157"/>
      <c r="I71" s="157"/>
      <c r="J71" s="157"/>
      <c r="K71" s="157"/>
      <c r="L71" s="157"/>
      <c r="M71" s="157"/>
      <c r="N71" s="148"/>
      <c r="O71" s="148"/>
      <c r="P71" s="148"/>
      <c r="Q71" s="148"/>
      <c r="R71" s="148"/>
      <c r="S71" s="148"/>
      <c r="T71" s="149"/>
      <c r="U71" s="148"/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115</v>
      </c>
      <c r="AF71" s="140">
        <v>0</v>
      </c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outlineLevel="1" x14ac:dyDescent="0.25">
      <c r="A72" s="141">
        <v>29</v>
      </c>
      <c r="B72" s="141" t="s">
        <v>186</v>
      </c>
      <c r="C72" s="175" t="s">
        <v>187</v>
      </c>
      <c r="D72" s="148" t="s">
        <v>103</v>
      </c>
      <c r="E72" s="153">
        <v>816</v>
      </c>
      <c r="F72" s="262">
        <v>39.74</v>
      </c>
      <c r="G72" s="157">
        <f>ROUND(E72*F72,2)</f>
        <v>32427.84</v>
      </c>
      <c r="H72" s="157"/>
      <c r="I72" s="157">
        <f>ROUND(E72*H72,2)</f>
        <v>0</v>
      </c>
      <c r="J72" s="157"/>
      <c r="K72" s="157">
        <f>ROUND(E72*J72,2)</f>
        <v>0</v>
      </c>
      <c r="L72" s="157">
        <v>21</v>
      </c>
      <c r="M72" s="157">
        <f>G72*(1+L72/100)</f>
        <v>39237.686399999999</v>
      </c>
      <c r="N72" s="148">
        <v>3.4000000000000002E-4</v>
      </c>
      <c r="O72" s="148">
        <f>ROUND(E72*N72,5)</f>
        <v>0.27744000000000002</v>
      </c>
      <c r="P72" s="148">
        <v>0</v>
      </c>
      <c r="Q72" s="148">
        <f>ROUND(E72*P72,5)</f>
        <v>0</v>
      </c>
      <c r="R72" s="148"/>
      <c r="S72" s="148"/>
      <c r="T72" s="149">
        <v>0</v>
      </c>
      <c r="U72" s="148">
        <f>ROUND(E72*T72,2)</f>
        <v>0</v>
      </c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188</v>
      </c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1" x14ac:dyDescent="0.25">
      <c r="A73" s="141"/>
      <c r="B73" s="141"/>
      <c r="C73" s="176" t="s">
        <v>185</v>
      </c>
      <c r="D73" s="150"/>
      <c r="E73" s="154">
        <v>816</v>
      </c>
      <c r="F73" s="157"/>
      <c r="G73" s="157"/>
      <c r="H73" s="157"/>
      <c r="I73" s="157"/>
      <c r="J73" s="157"/>
      <c r="K73" s="157"/>
      <c r="L73" s="157"/>
      <c r="M73" s="157"/>
      <c r="N73" s="148"/>
      <c r="O73" s="148"/>
      <c r="P73" s="148"/>
      <c r="Q73" s="148"/>
      <c r="R73" s="148"/>
      <c r="S73" s="148"/>
      <c r="T73" s="149"/>
      <c r="U73" s="148"/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115</v>
      </c>
      <c r="AF73" s="140">
        <v>0</v>
      </c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outlineLevel="1" x14ac:dyDescent="0.25">
      <c r="A74" s="141">
        <v>30</v>
      </c>
      <c r="B74" s="141" t="s">
        <v>189</v>
      </c>
      <c r="C74" s="175" t="s">
        <v>190</v>
      </c>
      <c r="D74" s="148" t="s">
        <v>103</v>
      </c>
      <c r="E74" s="153">
        <v>816</v>
      </c>
      <c r="F74" s="262">
        <v>257.88</v>
      </c>
      <c r="G74" s="157">
        <f>ROUND(E74*F74,2)</f>
        <v>210430.07999999999</v>
      </c>
      <c r="H74" s="157"/>
      <c r="I74" s="157">
        <f>ROUND(E74*H74,2)</f>
        <v>0</v>
      </c>
      <c r="J74" s="157"/>
      <c r="K74" s="157">
        <f>ROUND(E74*J74,2)</f>
        <v>0</v>
      </c>
      <c r="L74" s="157">
        <v>21</v>
      </c>
      <c r="M74" s="157">
        <f>G74*(1+L74/100)</f>
        <v>254620.39679999999</v>
      </c>
      <c r="N74" s="148">
        <v>0.43</v>
      </c>
      <c r="O74" s="148">
        <f>ROUND(E74*N74,5)</f>
        <v>350.88</v>
      </c>
      <c r="P74" s="148">
        <v>0</v>
      </c>
      <c r="Q74" s="148">
        <f>ROUND(E74*P74,5)</f>
        <v>0</v>
      </c>
      <c r="R74" s="148"/>
      <c r="S74" s="148"/>
      <c r="T74" s="149">
        <v>2.8000000000000001E-2</v>
      </c>
      <c r="U74" s="148">
        <f>ROUND(E74*T74,2)</f>
        <v>22.85</v>
      </c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128</v>
      </c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outlineLevel="1" x14ac:dyDescent="0.25">
      <c r="A75" s="141"/>
      <c r="B75" s="141"/>
      <c r="C75" s="176" t="s">
        <v>191</v>
      </c>
      <c r="D75" s="150"/>
      <c r="E75" s="154">
        <v>816</v>
      </c>
      <c r="F75" s="157"/>
      <c r="G75" s="157"/>
      <c r="H75" s="157"/>
      <c r="I75" s="157"/>
      <c r="J75" s="157"/>
      <c r="K75" s="157"/>
      <c r="L75" s="157"/>
      <c r="M75" s="157"/>
      <c r="N75" s="148"/>
      <c r="O75" s="148"/>
      <c r="P75" s="148"/>
      <c r="Q75" s="148"/>
      <c r="R75" s="148"/>
      <c r="S75" s="148"/>
      <c r="T75" s="149"/>
      <c r="U75" s="148"/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115</v>
      </c>
      <c r="AF75" s="140">
        <v>0</v>
      </c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5">
      <c r="A76" s="141">
        <v>31</v>
      </c>
      <c r="B76" s="141" t="s">
        <v>192</v>
      </c>
      <c r="C76" s="175" t="s">
        <v>193</v>
      </c>
      <c r="D76" s="148" t="s">
        <v>103</v>
      </c>
      <c r="E76" s="153">
        <v>816</v>
      </c>
      <c r="F76" s="262">
        <v>138.57</v>
      </c>
      <c r="G76" s="157">
        <f>ROUND(E76*F76,2)</f>
        <v>113073.12</v>
      </c>
      <c r="H76" s="157"/>
      <c r="I76" s="157">
        <f>ROUND(E76*H76,2)</f>
        <v>0</v>
      </c>
      <c r="J76" s="157"/>
      <c r="K76" s="157">
        <f>ROUND(E76*J76,2)</f>
        <v>0</v>
      </c>
      <c r="L76" s="157">
        <v>21</v>
      </c>
      <c r="M76" s="157">
        <f>G76*(1+L76/100)</f>
        <v>136818.47519999999</v>
      </c>
      <c r="N76" s="148">
        <v>0.215</v>
      </c>
      <c r="O76" s="148">
        <f>ROUND(E76*N76,5)</f>
        <v>175.44</v>
      </c>
      <c r="P76" s="148">
        <v>0</v>
      </c>
      <c r="Q76" s="148">
        <f>ROUND(E76*P76,5)</f>
        <v>0</v>
      </c>
      <c r="R76" s="148"/>
      <c r="S76" s="148"/>
      <c r="T76" s="149">
        <v>2.5000000000000001E-2</v>
      </c>
      <c r="U76" s="148">
        <f>ROUND(E76*T76,2)</f>
        <v>20.399999999999999</v>
      </c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128</v>
      </c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5">
      <c r="A77" s="141"/>
      <c r="B77" s="141"/>
      <c r="C77" s="176" t="s">
        <v>191</v>
      </c>
      <c r="D77" s="150"/>
      <c r="E77" s="154">
        <v>816</v>
      </c>
      <c r="F77" s="157"/>
      <c r="G77" s="157"/>
      <c r="H77" s="157"/>
      <c r="I77" s="157"/>
      <c r="J77" s="157"/>
      <c r="K77" s="157"/>
      <c r="L77" s="157"/>
      <c r="M77" s="157"/>
      <c r="N77" s="148"/>
      <c r="O77" s="148"/>
      <c r="P77" s="148"/>
      <c r="Q77" s="148"/>
      <c r="R77" s="148"/>
      <c r="S77" s="148"/>
      <c r="T77" s="149"/>
      <c r="U77" s="148"/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115</v>
      </c>
      <c r="AF77" s="140">
        <v>0</v>
      </c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ht="20.399999999999999" outlineLevel="1" x14ac:dyDescent="0.25">
      <c r="A78" s="141">
        <v>32</v>
      </c>
      <c r="B78" s="141" t="s">
        <v>194</v>
      </c>
      <c r="C78" s="175" t="s">
        <v>195</v>
      </c>
      <c r="D78" s="148" t="s">
        <v>103</v>
      </c>
      <c r="E78" s="153">
        <v>487.2</v>
      </c>
      <c r="F78" s="262">
        <v>174.36</v>
      </c>
      <c r="G78" s="157">
        <f>ROUND(E78*F78,2)</f>
        <v>84948.19</v>
      </c>
      <c r="H78" s="157"/>
      <c r="I78" s="157">
        <f>ROUND(E78*H78,2)</f>
        <v>0</v>
      </c>
      <c r="J78" s="157"/>
      <c r="K78" s="157">
        <f>ROUND(E78*J78,2)</f>
        <v>0</v>
      </c>
      <c r="L78" s="157">
        <v>21</v>
      </c>
      <c r="M78" s="157">
        <f>G78*(1+L78/100)</f>
        <v>102787.30989999999</v>
      </c>
      <c r="N78" s="148">
        <v>0.34499999999999997</v>
      </c>
      <c r="O78" s="148">
        <f>ROUND(E78*N78,5)</f>
        <v>168.084</v>
      </c>
      <c r="P78" s="148">
        <v>0</v>
      </c>
      <c r="Q78" s="148">
        <f>ROUND(E78*P78,5)</f>
        <v>0</v>
      </c>
      <c r="R78" s="148"/>
      <c r="S78" s="148"/>
      <c r="T78" s="149">
        <v>2.5999999999999999E-2</v>
      </c>
      <c r="U78" s="148">
        <f>ROUND(E78*T78,2)</f>
        <v>12.67</v>
      </c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128</v>
      </c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ht="20.399999999999999" outlineLevel="1" x14ac:dyDescent="0.25">
      <c r="A79" s="141"/>
      <c r="B79" s="141"/>
      <c r="C79" s="176" t="s">
        <v>196</v>
      </c>
      <c r="D79" s="150"/>
      <c r="E79" s="154">
        <v>487.2</v>
      </c>
      <c r="F79" s="157"/>
      <c r="G79" s="157"/>
      <c r="H79" s="157"/>
      <c r="I79" s="157"/>
      <c r="J79" s="157"/>
      <c r="K79" s="157"/>
      <c r="L79" s="157"/>
      <c r="M79" s="157"/>
      <c r="N79" s="148"/>
      <c r="O79" s="148"/>
      <c r="P79" s="148"/>
      <c r="Q79" s="148"/>
      <c r="R79" s="148"/>
      <c r="S79" s="148"/>
      <c r="T79" s="149"/>
      <c r="U79" s="148"/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115</v>
      </c>
      <c r="AF79" s="140">
        <v>0</v>
      </c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ht="20.399999999999999" outlineLevel="1" x14ac:dyDescent="0.25">
      <c r="A80" s="141">
        <v>33</v>
      </c>
      <c r="B80" s="141" t="s">
        <v>197</v>
      </c>
      <c r="C80" s="175" t="s">
        <v>198</v>
      </c>
      <c r="D80" s="148" t="s">
        <v>103</v>
      </c>
      <c r="E80" s="153">
        <v>680</v>
      </c>
      <c r="F80" s="262">
        <v>164.73</v>
      </c>
      <c r="G80" s="157">
        <f>ROUND(E80*F80,2)</f>
        <v>112016.4</v>
      </c>
      <c r="H80" s="157"/>
      <c r="I80" s="157">
        <f>ROUND(E80*H80,2)</f>
        <v>0</v>
      </c>
      <c r="J80" s="157"/>
      <c r="K80" s="157">
        <f>ROUND(E80*J80,2)</f>
        <v>0</v>
      </c>
      <c r="L80" s="157">
        <v>21</v>
      </c>
      <c r="M80" s="157">
        <f>G80*(1+L80/100)</f>
        <v>135539.84399999998</v>
      </c>
      <c r="N80" s="148">
        <v>0.34499999999999997</v>
      </c>
      <c r="O80" s="148">
        <f>ROUND(E80*N80,5)</f>
        <v>234.6</v>
      </c>
      <c r="P80" s="148">
        <v>0</v>
      </c>
      <c r="Q80" s="148">
        <f>ROUND(E80*P80,5)</f>
        <v>0</v>
      </c>
      <c r="R80" s="148"/>
      <c r="S80" s="148"/>
      <c r="T80" s="149">
        <v>2.5999999999999999E-2</v>
      </c>
      <c r="U80" s="148">
        <f>ROUND(E80*T80,2)</f>
        <v>17.68</v>
      </c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128</v>
      </c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outlineLevel="1" x14ac:dyDescent="0.25">
      <c r="A81" s="141"/>
      <c r="B81" s="141"/>
      <c r="C81" s="176" t="s">
        <v>199</v>
      </c>
      <c r="D81" s="150"/>
      <c r="E81" s="154">
        <v>680</v>
      </c>
      <c r="F81" s="157"/>
      <c r="G81" s="157"/>
      <c r="H81" s="157"/>
      <c r="I81" s="157"/>
      <c r="J81" s="157"/>
      <c r="K81" s="157"/>
      <c r="L81" s="157"/>
      <c r="M81" s="157"/>
      <c r="N81" s="148"/>
      <c r="O81" s="148"/>
      <c r="P81" s="148"/>
      <c r="Q81" s="148"/>
      <c r="R81" s="148"/>
      <c r="S81" s="148"/>
      <c r="T81" s="149"/>
      <c r="U81" s="148"/>
      <c r="V81" s="140"/>
      <c r="W81" s="140"/>
      <c r="X81" s="140"/>
      <c r="Y81" s="140"/>
      <c r="Z81" s="140"/>
      <c r="AA81" s="140"/>
      <c r="AB81" s="140"/>
      <c r="AC81" s="140"/>
      <c r="AD81" s="140"/>
      <c r="AE81" s="140" t="s">
        <v>115</v>
      </c>
      <c r="AF81" s="140">
        <v>0</v>
      </c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outlineLevel="1" x14ac:dyDescent="0.25">
      <c r="A82" s="141">
        <v>34</v>
      </c>
      <c r="B82" s="141" t="s">
        <v>200</v>
      </c>
      <c r="C82" s="175" t="s">
        <v>201</v>
      </c>
      <c r="D82" s="148" t="s">
        <v>103</v>
      </c>
      <c r="E82" s="153">
        <v>639</v>
      </c>
      <c r="F82" s="262">
        <v>330.83</v>
      </c>
      <c r="G82" s="157">
        <f>ROUND(E82*F82,2)</f>
        <v>211400.37</v>
      </c>
      <c r="H82" s="157"/>
      <c r="I82" s="157">
        <f>ROUND(E82*H82,2)</f>
        <v>0</v>
      </c>
      <c r="J82" s="157"/>
      <c r="K82" s="157">
        <f>ROUND(E82*J82,2)</f>
        <v>0</v>
      </c>
      <c r="L82" s="157">
        <v>21</v>
      </c>
      <c r="M82" s="157">
        <f>G82*(1+L82/100)</f>
        <v>255794.44769999999</v>
      </c>
      <c r="N82" s="148">
        <v>7.3899999999999993E-2</v>
      </c>
      <c r="O82" s="148">
        <f>ROUND(E82*N82,5)</f>
        <v>47.222099999999998</v>
      </c>
      <c r="P82" s="148">
        <v>0</v>
      </c>
      <c r="Q82" s="148">
        <f>ROUND(E82*P82,5)</f>
        <v>0</v>
      </c>
      <c r="R82" s="148"/>
      <c r="S82" s="148"/>
      <c r="T82" s="149">
        <v>0.47799999999999998</v>
      </c>
      <c r="U82" s="148">
        <f>ROUND(E82*T82,2)</f>
        <v>305.44</v>
      </c>
      <c r="V82" s="140"/>
      <c r="W82" s="140"/>
      <c r="X82" s="140"/>
      <c r="Y82" s="140"/>
      <c r="Z82" s="140"/>
      <c r="AA82" s="140"/>
      <c r="AB82" s="140"/>
      <c r="AC82" s="140"/>
      <c r="AD82" s="140"/>
      <c r="AE82" s="140" t="s">
        <v>128</v>
      </c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ht="21" outlineLevel="1" x14ac:dyDescent="0.25">
      <c r="A83" s="141"/>
      <c r="B83" s="141"/>
      <c r="C83" s="236" t="s">
        <v>202</v>
      </c>
      <c r="D83" s="237"/>
      <c r="E83" s="238"/>
      <c r="F83" s="239"/>
      <c r="G83" s="240"/>
      <c r="H83" s="157"/>
      <c r="I83" s="157"/>
      <c r="J83" s="157"/>
      <c r="K83" s="157"/>
      <c r="L83" s="157"/>
      <c r="M83" s="157"/>
      <c r="N83" s="148"/>
      <c r="O83" s="148"/>
      <c r="P83" s="148"/>
      <c r="Q83" s="148"/>
      <c r="R83" s="148"/>
      <c r="S83" s="148"/>
      <c r="T83" s="149"/>
      <c r="U83" s="148"/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106</v>
      </c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3" t="str">
        <f>C83</f>
        <v>s provedením lože z kameniva drceného, s vyplněním spár, s dvojitým hutněním vibrováním, a se smetením přebytečného materiálu na krajnici. S dodáním hmot pro lože a výplň spár.</v>
      </c>
      <c r="BB83" s="140"/>
      <c r="BC83" s="140"/>
      <c r="BD83" s="140"/>
      <c r="BE83" s="140"/>
      <c r="BF83" s="140"/>
      <c r="BG83" s="140"/>
      <c r="BH83" s="140"/>
    </row>
    <row r="84" spans="1:60" outlineLevel="1" x14ac:dyDescent="0.25">
      <c r="A84" s="141"/>
      <c r="B84" s="141"/>
      <c r="C84" s="176" t="s">
        <v>203</v>
      </c>
      <c r="D84" s="150"/>
      <c r="E84" s="154">
        <v>185</v>
      </c>
      <c r="F84" s="157"/>
      <c r="G84" s="157"/>
      <c r="H84" s="157"/>
      <c r="I84" s="157"/>
      <c r="J84" s="157"/>
      <c r="K84" s="157"/>
      <c r="L84" s="157"/>
      <c r="M84" s="157"/>
      <c r="N84" s="148"/>
      <c r="O84" s="148"/>
      <c r="P84" s="148"/>
      <c r="Q84" s="148"/>
      <c r="R84" s="148"/>
      <c r="S84" s="148"/>
      <c r="T84" s="149"/>
      <c r="U84" s="148"/>
      <c r="V84" s="140"/>
      <c r="W84" s="140"/>
      <c r="X84" s="140"/>
      <c r="Y84" s="140"/>
      <c r="Z84" s="140"/>
      <c r="AA84" s="140"/>
      <c r="AB84" s="140"/>
      <c r="AC84" s="140"/>
      <c r="AD84" s="140"/>
      <c r="AE84" s="140" t="s">
        <v>115</v>
      </c>
      <c r="AF84" s="140">
        <v>0</v>
      </c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outlineLevel="1" x14ac:dyDescent="0.25">
      <c r="A85" s="141"/>
      <c r="B85" s="141"/>
      <c r="C85" s="176" t="s">
        <v>204</v>
      </c>
      <c r="D85" s="150"/>
      <c r="E85" s="154">
        <v>221</v>
      </c>
      <c r="F85" s="157"/>
      <c r="G85" s="157"/>
      <c r="H85" s="157"/>
      <c r="I85" s="157"/>
      <c r="J85" s="157"/>
      <c r="K85" s="157"/>
      <c r="L85" s="157"/>
      <c r="M85" s="157"/>
      <c r="N85" s="148"/>
      <c r="O85" s="148"/>
      <c r="P85" s="148"/>
      <c r="Q85" s="148"/>
      <c r="R85" s="148"/>
      <c r="S85" s="148"/>
      <c r="T85" s="149"/>
      <c r="U85" s="148"/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115</v>
      </c>
      <c r="AF85" s="140">
        <v>0</v>
      </c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outlineLevel="1" x14ac:dyDescent="0.25">
      <c r="A86" s="141"/>
      <c r="B86" s="141"/>
      <c r="C86" s="176" t="s">
        <v>205</v>
      </c>
      <c r="D86" s="150"/>
      <c r="E86" s="154">
        <v>233</v>
      </c>
      <c r="F86" s="157"/>
      <c r="G86" s="157"/>
      <c r="H86" s="157"/>
      <c r="I86" s="157"/>
      <c r="J86" s="157"/>
      <c r="K86" s="157"/>
      <c r="L86" s="157"/>
      <c r="M86" s="157"/>
      <c r="N86" s="148"/>
      <c r="O86" s="148"/>
      <c r="P86" s="148"/>
      <c r="Q86" s="148"/>
      <c r="R86" s="148"/>
      <c r="S86" s="148"/>
      <c r="T86" s="149"/>
      <c r="U86" s="148"/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115</v>
      </c>
      <c r="AF86" s="140">
        <v>0</v>
      </c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outlineLevel="1" x14ac:dyDescent="0.25">
      <c r="A87" s="141">
        <v>35</v>
      </c>
      <c r="B87" s="141" t="s">
        <v>206</v>
      </c>
      <c r="C87" s="175" t="s">
        <v>207</v>
      </c>
      <c r="D87" s="148" t="s">
        <v>103</v>
      </c>
      <c r="E87" s="153">
        <v>185</v>
      </c>
      <c r="F87" s="262">
        <v>515.75</v>
      </c>
      <c r="G87" s="157">
        <f>ROUND(E87*F87,2)</f>
        <v>95413.75</v>
      </c>
      <c r="H87" s="157"/>
      <c r="I87" s="157">
        <f>ROUND(E87*H87,2)</f>
        <v>0</v>
      </c>
      <c r="J87" s="157"/>
      <c r="K87" s="157">
        <f>ROUND(E87*J87,2)</f>
        <v>0</v>
      </c>
      <c r="L87" s="157">
        <v>21</v>
      </c>
      <c r="M87" s="157">
        <f>G87*(1+L87/100)</f>
        <v>115450.6375</v>
      </c>
      <c r="N87" s="148">
        <v>0.17499999999999999</v>
      </c>
      <c r="O87" s="148">
        <f>ROUND(E87*N87,5)</f>
        <v>32.375</v>
      </c>
      <c r="P87" s="148">
        <v>0</v>
      </c>
      <c r="Q87" s="148">
        <f>ROUND(E87*P87,5)</f>
        <v>0</v>
      </c>
      <c r="R87" s="148"/>
      <c r="S87" s="148"/>
      <c r="T87" s="149">
        <v>0</v>
      </c>
      <c r="U87" s="148">
        <f>ROUND(E87*T87,2)</f>
        <v>0</v>
      </c>
      <c r="V87" s="140"/>
      <c r="W87" s="140"/>
      <c r="X87" s="140"/>
      <c r="Y87" s="140"/>
      <c r="Z87" s="140"/>
      <c r="AA87" s="140"/>
      <c r="AB87" s="140"/>
      <c r="AC87" s="140"/>
      <c r="AD87" s="140"/>
      <c r="AE87" s="140" t="s">
        <v>188</v>
      </c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outlineLevel="1" x14ac:dyDescent="0.25">
      <c r="A88" s="141"/>
      <c r="B88" s="141"/>
      <c r="C88" s="176" t="s">
        <v>208</v>
      </c>
      <c r="D88" s="150"/>
      <c r="E88" s="154">
        <v>185</v>
      </c>
      <c r="F88" s="157"/>
      <c r="G88" s="157"/>
      <c r="H88" s="157"/>
      <c r="I88" s="157"/>
      <c r="J88" s="157"/>
      <c r="K88" s="157"/>
      <c r="L88" s="157"/>
      <c r="M88" s="157"/>
      <c r="N88" s="148"/>
      <c r="O88" s="148"/>
      <c r="P88" s="148"/>
      <c r="Q88" s="148"/>
      <c r="R88" s="148"/>
      <c r="S88" s="148"/>
      <c r="T88" s="149"/>
      <c r="U88" s="148"/>
      <c r="V88" s="140"/>
      <c r="W88" s="140"/>
      <c r="X88" s="140"/>
      <c r="Y88" s="140"/>
      <c r="Z88" s="140"/>
      <c r="AA88" s="140"/>
      <c r="AB88" s="140"/>
      <c r="AC88" s="140"/>
      <c r="AD88" s="140"/>
      <c r="AE88" s="140" t="s">
        <v>115</v>
      </c>
      <c r="AF88" s="140">
        <v>0</v>
      </c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outlineLevel="1" x14ac:dyDescent="0.25">
      <c r="A89" s="141">
        <v>36</v>
      </c>
      <c r="B89" s="141" t="s">
        <v>209</v>
      </c>
      <c r="C89" s="175" t="s">
        <v>210</v>
      </c>
      <c r="D89" s="148" t="s">
        <v>103</v>
      </c>
      <c r="E89" s="153">
        <v>221</v>
      </c>
      <c r="F89" s="262">
        <v>573.57000000000005</v>
      </c>
      <c r="G89" s="157">
        <f>ROUND(E89*F89,2)</f>
        <v>126758.97</v>
      </c>
      <c r="H89" s="157"/>
      <c r="I89" s="157">
        <f>ROUND(E89*H89,2)</f>
        <v>0</v>
      </c>
      <c r="J89" s="157"/>
      <c r="K89" s="157">
        <f>ROUND(E89*J89,2)</f>
        <v>0</v>
      </c>
      <c r="L89" s="157">
        <v>21</v>
      </c>
      <c r="M89" s="157">
        <f>G89*(1+L89/100)</f>
        <v>153378.35370000001</v>
      </c>
      <c r="N89" s="148">
        <v>0.17199999999999999</v>
      </c>
      <c r="O89" s="148">
        <f>ROUND(E89*N89,5)</f>
        <v>38.012</v>
      </c>
      <c r="P89" s="148">
        <v>0</v>
      </c>
      <c r="Q89" s="148">
        <f>ROUND(E89*P89,5)</f>
        <v>0</v>
      </c>
      <c r="R89" s="148"/>
      <c r="S89" s="148"/>
      <c r="T89" s="149">
        <v>0</v>
      </c>
      <c r="U89" s="148">
        <f>ROUND(E89*T89,2)</f>
        <v>0</v>
      </c>
      <c r="V89" s="140"/>
      <c r="W89" s="140"/>
      <c r="X89" s="140"/>
      <c r="Y89" s="140"/>
      <c r="Z89" s="140"/>
      <c r="AA89" s="140"/>
      <c r="AB89" s="140"/>
      <c r="AC89" s="140"/>
      <c r="AD89" s="140"/>
      <c r="AE89" s="140" t="s">
        <v>188</v>
      </c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outlineLevel="1" x14ac:dyDescent="0.25">
      <c r="A90" s="141"/>
      <c r="B90" s="141"/>
      <c r="C90" s="176" t="s">
        <v>211</v>
      </c>
      <c r="D90" s="150"/>
      <c r="E90" s="154">
        <v>221</v>
      </c>
      <c r="F90" s="157"/>
      <c r="G90" s="157"/>
      <c r="H90" s="157"/>
      <c r="I90" s="157"/>
      <c r="J90" s="157"/>
      <c r="K90" s="157"/>
      <c r="L90" s="157"/>
      <c r="M90" s="157"/>
      <c r="N90" s="148"/>
      <c r="O90" s="148"/>
      <c r="P90" s="148"/>
      <c r="Q90" s="148"/>
      <c r="R90" s="148"/>
      <c r="S90" s="148"/>
      <c r="T90" s="149"/>
      <c r="U90" s="148"/>
      <c r="V90" s="140"/>
      <c r="W90" s="140"/>
      <c r="X90" s="140"/>
      <c r="Y90" s="140"/>
      <c r="Z90" s="140"/>
      <c r="AA90" s="140"/>
      <c r="AB90" s="140"/>
      <c r="AC90" s="140"/>
      <c r="AD90" s="140"/>
      <c r="AE90" s="140" t="s">
        <v>115</v>
      </c>
      <c r="AF90" s="140">
        <v>0</v>
      </c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outlineLevel="1" x14ac:dyDescent="0.25">
      <c r="A91" s="141">
        <v>37</v>
      </c>
      <c r="B91" s="141" t="s">
        <v>212</v>
      </c>
      <c r="C91" s="175" t="s">
        <v>213</v>
      </c>
      <c r="D91" s="148" t="s">
        <v>103</v>
      </c>
      <c r="E91" s="153">
        <v>230</v>
      </c>
      <c r="F91" s="262">
        <v>480.88</v>
      </c>
      <c r="G91" s="157">
        <f>ROUND(E91*F91,2)</f>
        <v>110602.4</v>
      </c>
      <c r="H91" s="157"/>
      <c r="I91" s="157">
        <f>ROUND(E91*H91,2)</f>
        <v>0</v>
      </c>
      <c r="J91" s="157"/>
      <c r="K91" s="157">
        <f>ROUND(E91*J91,2)</f>
        <v>0</v>
      </c>
      <c r="L91" s="157">
        <v>21</v>
      </c>
      <c r="M91" s="157">
        <f>G91*(1+L91/100)</f>
        <v>133828.90399999998</v>
      </c>
      <c r="N91" s="148">
        <v>0.17244999999999999</v>
      </c>
      <c r="O91" s="148">
        <f>ROUND(E91*N91,5)</f>
        <v>39.663499999999999</v>
      </c>
      <c r="P91" s="148">
        <v>0</v>
      </c>
      <c r="Q91" s="148">
        <f>ROUND(E91*P91,5)</f>
        <v>0</v>
      </c>
      <c r="R91" s="148"/>
      <c r="S91" s="148"/>
      <c r="T91" s="149">
        <v>0</v>
      </c>
      <c r="U91" s="148">
        <f>ROUND(E91*T91,2)</f>
        <v>0</v>
      </c>
      <c r="V91" s="140"/>
      <c r="W91" s="140"/>
      <c r="X91" s="140"/>
      <c r="Y91" s="140"/>
      <c r="Z91" s="140"/>
      <c r="AA91" s="140"/>
      <c r="AB91" s="140"/>
      <c r="AC91" s="140"/>
      <c r="AD91" s="140"/>
      <c r="AE91" s="140" t="s">
        <v>188</v>
      </c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outlineLevel="1" x14ac:dyDescent="0.25">
      <c r="A92" s="141"/>
      <c r="B92" s="141"/>
      <c r="C92" s="176" t="s">
        <v>214</v>
      </c>
      <c r="D92" s="150"/>
      <c r="E92" s="154">
        <v>230</v>
      </c>
      <c r="F92" s="157"/>
      <c r="G92" s="157"/>
      <c r="H92" s="157"/>
      <c r="I92" s="157"/>
      <c r="J92" s="157"/>
      <c r="K92" s="157"/>
      <c r="L92" s="157"/>
      <c r="M92" s="157"/>
      <c r="N92" s="148"/>
      <c r="O92" s="148"/>
      <c r="P92" s="148"/>
      <c r="Q92" s="148"/>
      <c r="R92" s="148"/>
      <c r="S92" s="148"/>
      <c r="T92" s="149"/>
      <c r="U92" s="148"/>
      <c r="V92" s="140"/>
      <c r="W92" s="140"/>
      <c r="X92" s="140"/>
      <c r="Y92" s="140"/>
      <c r="Z92" s="140"/>
      <c r="AA92" s="140"/>
      <c r="AB92" s="140"/>
      <c r="AC92" s="140"/>
      <c r="AD92" s="140"/>
      <c r="AE92" s="140" t="s">
        <v>115</v>
      </c>
      <c r="AF92" s="140">
        <v>0</v>
      </c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</row>
    <row r="93" spans="1:60" ht="20.399999999999999" outlineLevel="1" x14ac:dyDescent="0.25">
      <c r="A93" s="141">
        <v>38</v>
      </c>
      <c r="B93" s="141" t="s">
        <v>215</v>
      </c>
      <c r="C93" s="175" t="s">
        <v>216</v>
      </c>
      <c r="D93" s="148" t="s">
        <v>103</v>
      </c>
      <c r="E93" s="153">
        <v>3</v>
      </c>
      <c r="F93" s="262">
        <v>772.71</v>
      </c>
      <c r="G93" s="157">
        <f>ROUND(E93*F93,2)</f>
        <v>2318.13</v>
      </c>
      <c r="H93" s="157"/>
      <c r="I93" s="157">
        <f>ROUND(E93*H93,2)</f>
        <v>0</v>
      </c>
      <c r="J93" s="157"/>
      <c r="K93" s="157">
        <f>ROUND(E93*J93,2)</f>
        <v>0</v>
      </c>
      <c r="L93" s="157">
        <v>21</v>
      </c>
      <c r="M93" s="157">
        <f>G93*(1+L93/100)</f>
        <v>2804.9373000000001</v>
      </c>
      <c r="N93" s="148">
        <v>0.17824000000000001</v>
      </c>
      <c r="O93" s="148">
        <f>ROUND(E93*N93,5)</f>
        <v>0.53471999999999997</v>
      </c>
      <c r="P93" s="148">
        <v>0</v>
      </c>
      <c r="Q93" s="148">
        <f>ROUND(E93*P93,5)</f>
        <v>0</v>
      </c>
      <c r="R93" s="148"/>
      <c r="S93" s="148"/>
      <c r="T93" s="149">
        <v>0</v>
      </c>
      <c r="U93" s="148">
        <f>ROUND(E93*T93,2)</f>
        <v>0</v>
      </c>
      <c r="V93" s="140"/>
      <c r="W93" s="140"/>
      <c r="X93" s="140"/>
      <c r="Y93" s="140"/>
      <c r="Z93" s="140"/>
      <c r="AA93" s="140"/>
      <c r="AB93" s="140"/>
      <c r="AC93" s="140"/>
      <c r="AD93" s="140"/>
      <c r="AE93" s="140" t="s">
        <v>188</v>
      </c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</row>
    <row r="94" spans="1:60" outlineLevel="1" x14ac:dyDescent="0.25">
      <c r="A94" s="141"/>
      <c r="B94" s="141"/>
      <c r="C94" s="176" t="s">
        <v>217</v>
      </c>
      <c r="D94" s="150"/>
      <c r="E94" s="154">
        <v>3</v>
      </c>
      <c r="F94" s="157"/>
      <c r="G94" s="157"/>
      <c r="H94" s="157"/>
      <c r="I94" s="157"/>
      <c r="J94" s="157"/>
      <c r="K94" s="157"/>
      <c r="L94" s="157"/>
      <c r="M94" s="157"/>
      <c r="N94" s="148"/>
      <c r="O94" s="148"/>
      <c r="P94" s="148"/>
      <c r="Q94" s="148"/>
      <c r="R94" s="148"/>
      <c r="S94" s="148"/>
      <c r="T94" s="149"/>
      <c r="U94" s="148"/>
      <c r="V94" s="140"/>
      <c r="W94" s="140"/>
      <c r="X94" s="140"/>
      <c r="Y94" s="140"/>
      <c r="Z94" s="140"/>
      <c r="AA94" s="140"/>
      <c r="AB94" s="140"/>
      <c r="AC94" s="140"/>
      <c r="AD94" s="140"/>
      <c r="AE94" s="140" t="s">
        <v>115</v>
      </c>
      <c r="AF94" s="140">
        <v>0</v>
      </c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</row>
    <row r="95" spans="1:60" outlineLevel="1" x14ac:dyDescent="0.25">
      <c r="A95" s="141">
        <v>39</v>
      </c>
      <c r="B95" s="141" t="s">
        <v>218</v>
      </c>
      <c r="C95" s="175" t="s">
        <v>219</v>
      </c>
      <c r="D95" s="148" t="s">
        <v>103</v>
      </c>
      <c r="E95" s="153">
        <v>41</v>
      </c>
      <c r="F95" s="262">
        <v>377.18</v>
      </c>
      <c r="G95" s="157">
        <f>ROUND(E95*F95,2)</f>
        <v>15464.38</v>
      </c>
      <c r="H95" s="157"/>
      <c r="I95" s="157">
        <f>ROUND(E95*H95,2)</f>
        <v>0</v>
      </c>
      <c r="J95" s="157"/>
      <c r="K95" s="157">
        <f>ROUND(E95*J95,2)</f>
        <v>0</v>
      </c>
      <c r="L95" s="157">
        <v>21</v>
      </c>
      <c r="M95" s="157">
        <f>G95*(1+L95/100)</f>
        <v>18711.899799999999</v>
      </c>
      <c r="N95" s="148">
        <v>7.3899999999999993E-2</v>
      </c>
      <c r="O95" s="148">
        <f>ROUND(E95*N95,5)</f>
        <v>3.0299</v>
      </c>
      <c r="P95" s="148">
        <v>0</v>
      </c>
      <c r="Q95" s="148">
        <f>ROUND(E95*P95,5)</f>
        <v>0</v>
      </c>
      <c r="R95" s="148"/>
      <c r="S95" s="148"/>
      <c r="T95" s="149">
        <v>0.55800000000000005</v>
      </c>
      <c r="U95" s="148">
        <f>ROUND(E95*T95,2)</f>
        <v>22.88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 t="s">
        <v>128</v>
      </c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</row>
    <row r="96" spans="1:60" ht="21" outlineLevel="1" x14ac:dyDescent="0.25">
      <c r="A96" s="141"/>
      <c r="B96" s="141"/>
      <c r="C96" s="236" t="s">
        <v>220</v>
      </c>
      <c r="D96" s="237"/>
      <c r="E96" s="238"/>
      <c r="F96" s="239"/>
      <c r="G96" s="240"/>
      <c r="H96" s="157"/>
      <c r="I96" s="157"/>
      <c r="J96" s="157"/>
      <c r="K96" s="157"/>
      <c r="L96" s="157"/>
      <c r="M96" s="157"/>
      <c r="N96" s="148"/>
      <c r="O96" s="148"/>
      <c r="P96" s="148"/>
      <c r="Q96" s="148"/>
      <c r="R96" s="148"/>
      <c r="S96" s="148"/>
      <c r="T96" s="149"/>
      <c r="U96" s="148"/>
      <c r="V96" s="140"/>
      <c r="W96" s="140"/>
      <c r="X96" s="140"/>
      <c r="Y96" s="140"/>
      <c r="Z96" s="140"/>
      <c r="AA96" s="140"/>
      <c r="AB96" s="140"/>
      <c r="AC96" s="140"/>
      <c r="AD96" s="140"/>
      <c r="AE96" s="140" t="s">
        <v>106</v>
      </c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3" t="str">
        <f>C96</f>
        <v>s provedením lože, s vyplněním spár, s dvojitým hutněním vibrováním, a se smetením přebytečného materiálu na krajnici. S dodáním hmot pro lože a výplň spár.</v>
      </c>
      <c r="BB96" s="140"/>
      <c r="BC96" s="140"/>
      <c r="BD96" s="140"/>
      <c r="BE96" s="140"/>
      <c r="BF96" s="140"/>
      <c r="BG96" s="140"/>
      <c r="BH96" s="140"/>
    </row>
    <row r="97" spans="1:60" outlineLevel="1" x14ac:dyDescent="0.25">
      <c r="A97" s="141"/>
      <c r="B97" s="141"/>
      <c r="C97" s="176" t="s">
        <v>221</v>
      </c>
      <c r="D97" s="150"/>
      <c r="E97" s="154">
        <v>41</v>
      </c>
      <c r="F97" s="157"/>
      <c r="G97" s="157"/>
      <c r="H97" s="157"/>
      <c r="I97" s="157"/>
      <c r="J97" s="157"/>
      <c r="K97" s="157"/>
      <c r="L97" s="157"/>
      <c r="M97" s="157"/>
      <c r="N97" s="148"/>
      <c r="O97" s="148"/>
      <c r="P97" s="148"/>
      <c r="Q97" s="148"/>
      <c r="R97" s="148"/>
      <c r="S97" s="148"/>
      <c r="T97" s="149"/>
      <c r="U97" s="148"/>
      <c r="V97" s="140"/>
      <c r="W97" s="140"/>
      <c r="X97" s="140"/>
      <c r="Y97" s="140"/>
      <c r="Z97" s="140"/>
      <c r="AA97" s="140"/>
      <c r="AB97" s="140"/>
      <c r="AC97" s="140"/>
      <c r="AD97" s="140"/>
      <c r="AE97" s="140" t="s">
        <v>115</v>
      </c>
      <c r="AF97" s="140">
        <v>0</v>
      </c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</row>
    <row r="98" spans="1:60" ht="20.399999999999999" outlineLevel="1" x14ac:dyDescent="0.25">
      <c r="A98" s="141">
        <v>40</v>
      </c>
      <c r="B98" s="141" t="s">
        <v>222</v>
      </c>
      <c r="C98" s="175" t="s">
        <v>223</v>
      </c>
      <c r="D98" s="148" t="s">
        <v>103</v>
      </c>
      <c r="E98" s="153">
        <v>41</v>
      </c>
      <c r="F98" s="262">
        <v>638.72</v>
      </c>
      <c r="G98" s="157">
        <f>ROUND(E98*F98,2)</f>
        <v>26187.52</v>
      </c>
      <c r="H98" s="157"/>
      <c r="I98" s="157">
        <f>ROUND(E98*H98,2)</f>
        <v>0</v>
      </c>
      <c r="J98" s="157"/>
      <c r="K98" s="157">
        <f>ROUND(E98*J98,2)</f>
        <v>0</v>
      </c>
      <c r="L98" s="157">
        <v>21</v>
      </c>
      <c r="M98" s="157">
        <f>G98*(1+L98/100)</f>
        <v>31686.8992</v>
      </c>
      <c r="N98" s="148">
        <v>0.13714999999999999</v>
      </c>
      <c r="O98" s="148">
        <f>ROUND(E98*N98,5)</f>
        <v>5.6231499999999999</v>
      </c>
      <c r="P98" s="148">
        <v>0</v>
      </c>
      <c r="Q98" s="148">
        <f>ROUND(E98*P98,5)</f>
        <v>0</v>
      </c>
      <c r="R98" s="148"/>
      <c r="S98" s="148"/>
      <c r="T98" s="149">
        <v>0</v>
      </c>
      <c r="U98" s="148">
        <f>ROUND(E98*T98,2)</f>
        <v>0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 t="s">
        <v>188</v>
      </c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</row>
    <row r="99" spans="1:60" outlineLevel="1" x14ac:dyDescent="0.25">
      <c r="A99" s="141"/>
      <c r="B99" s="141"/>
      <c r="C99" s="176" t="s">
        <v>224</v>
      </c>
      <c r="D99" s="150"/>
      <c r="E99" s="154">
        <v>41</v>
      </c>
      <c r="F99" s="157"/>
      <c r="G99" s="157"/>
      <c r="H99" s="157"/>
      <c r="I99" s="157"/>
      <c r="J99" s="157"/>
      <c r="K99" s="157"/>
      <c r="L99" s="157"/>
      <c r="M99" s="157"/>
      <c r="N99" s="148"/>
      <c r="O99" s="148"/>
      <c r="P99" s="148"/>
      <c r="Q99" s="148"/>
      <c r="R99" s="148"/>
      <c r="S99" s="148"/>
      <c r="T99" s="149"/>
      <c r="U99" s="148"/>
      <c r="V99" s="140"/>
      <c r="W99" s="140"/>
      <c r="X99" s="140"/>
      <c r="Y99" s="140"/>
      <c r="Z99" s="140"/>
      <c r="AA99" s="140"/>
      <c r="AB99" s="140"/>
      <c r="AC99" s="140"/>
      <c r="AD99" s="140"/>
      <c r="AE99" s="140" t="s">
        <v>115</v>
      </c>
      <c r="AF99" s="140">
        <v>0</v>
      </c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</row>
    <row r="100" spans="1:60" outlineLevel="1" x14ac:dyDescent="0.25">
      <c r="A100" s="141">
        <v>41</v>
      </c>
      <c r="B100" s="141" t="s">
        <v>225</v>
      </c>
      <c r="C100" s="175" t="s">
        <v>226</v>
      </c>
      <c r="D100" s="148" t="s">
        <v>103</v>
      </c>
      <c r="E100" s="153">
        <v>10</v>
      </c>
      <c r="F100" s="262">
        <v>1682.16</v>
      </c>
      <c r="G100" s="157">
        <f>ROUND(E100*F100,2)</f>
        <v>16821.599999999999</v>
      </c>
      <c r="H100" s="157"/>
      <c r="I100" s="157">
        <f>ROUND(E100*H100,2)</f>
        <v>0</v>
      </c>
      <c r="J100" s="157"/>
      <c r="K100" s="157">
        <f>ROUND(E100*J100,2)</f>
        <v>0</v>
      </c>
      <c r="L100" s="157">
        <v>21</v>
      </c>
      <c r="M100" s="157">
        <f>G100*(1+L100/100)</f>
        <v>20354.135999999999</v>
      </c>
      <c r="N100" s="148">
        <v>1.0710200000000001</v>
      </c>
      <c r="O100" s="148">
        <f>ROUND(E100*N100,5)</f>
        <v>10.7102</v>
      </c>
      <c r="P100" s="148">
        <v>0</v>
      </c>
      <c r="Q100" s="148">
        <f>ROUND(E100*P100,5)</f>
        <v>0</v>
      </c>
      <c r="R100" s="148"/>
      <c r="S100" s="148"/>
      <c r="T100" s="149">
        <v>0.46498</v>
      </c>
      <c r="U100" s="148">
        <f>ROUND(E100*T100,2)</f>
        <v>4.6500000000000004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 t="s">
        <v>104</v>
      </c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</row>
    <row r="101" spans="1:60" outlineLevel="1" x14ac:dyDescent="0.25">
      <c r="A101" s="141"/>
      <c r="B101" s="141"/>
      <c r="C101" s="236" t="s">
        <v>299</v>
      </c>
      <c r="D101" s="237"/>
      <c r="E101" s="238"/>
      <c r="F101" s="239"/>
      <c r="G101" s="240"/>
      <c r="H101" s="157"/>
      <c r="I101" s="157"/>
      <c r="J101" s="157"/>
      <c r="K101" s="157"/>
      <c r="L101" s="157"/>
      <c r="M101" s="157"/>
      <c r="N101" s="148"/>
      <c r="O101" s="148"/>
      <c r="P101" s="148"/>
      <c r="Q101" s="148"/>
      <c r="R101" s="148"/>
      <c r="S101" s="148"/>
      <c r="T101" s="149"/>
      <c r="U101" s="148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 t="s">
        <v>106</v>
      </c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3" t="str">
        <f>C101</f>
        <v>S provedením potřebných zemních prací, ve skladbách podle popisu, s dodávkou a osazením obrubníků.</v>
      </c>
      <c r="BB101" s="140"/>
      <c r="BC101" s="140"/>
      <c r="BD101" s="140"/>
      <c r="BE101" s="140"/>
      <c r="BF101" s="140"/>
      <c r="BG101" s="140"/>
      <c r="BH101" s="140"/>
    </row>
    <row r="102" spans="1:60" outlineLevel="1" x14ac:dyDescent="0.25">
      <c r="A102" s="141"/>
      <c r="B102" s="141"/>
      <c r="C102" s="236" t="s">
        <v>227</v>
      </c>
      <c r="D102" s="237"/>
      <c r="E102" s="238"/>
      <c r="F102" s="239"/>
      <c r="G102" s="240"/>
      <c r="H102" s="157"/>
      <c r="I102" s="157"/>
      <c r="J102" s="157"/>
      <c r="K102" s="157"/>
      <c r="L102" s="157"/>
      <c r="M102" s="157"/>
      <c r="N102" s="148"/>
      <c r="O102" s="148"/>
      <c r="P102" s="148"/>
      <c r="Q102" s="148"/>
      <c r="R102" s="148"/>
      <c r="S102" s="148"/>
      <c r="T102" s="149"/>
      <c r="U102" s="148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 t="s">
        <v>106</v>
      </c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3" t="str">
        <f>C102</f>
        <v>včetně betonového obrubníku</v>
      </c>
      <c r="BB102" s="140"/>
      <c r="BC102" s="140"/>
      <c r="BD102" s="140"/>
      <c r="BE102" s="140"/>
      <c r="BF102" s="140"/>
      <c r="BG102" s="140"/>
      <c r="BH102" s="140"/>
    </row>
    <row r="103" spans="1:60" outlineLevel="1" x14ac:dyDescent="0.25">
      <c r="A103" s="141"/>
      <c r="B103" s="141"/>
      <c r="C103" s="176" t="s">
        <v>228</v>
      </c>
      <c r="D103" s="150"/>
      <c r="E103" s="154">
        <v>10</v>
      </c>
      <c r="F103" s="157"/>
      <c r="G103" s="157"/>
      <c r="H103" s="157"/>
      <c r="I103" s="157"/>
      <c r="J103" s="157"/>
      <c r="K103" s="157"/>
      <c r="L103" s="157"/>
      <c r="M103" s="157"/>
      <c r="N103" s="148"/>
      <c r="O103" s="148"/>
      <c r="P103" s="148"/>
      <c r="Q103" s="148"/>
      <c r="R103" s="148"/>
      <c r="S103" s="148"/>
      <c r="T103" s="149"/>
      <c r="U103" s="148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 t="s">
        <v>115</v>
      </c>
      <c r="AF103" s="140">
        <v>0</v>
      </c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</row>
    <row r="104" spans="1:60" outlineLevel="1" x14ac:dyDescent="0.25">
      <c r="A104" s="141">
        <v>42</v>
      </c>
      <c r="B104" s="141" t="s">
        <v>229</v>
      </c>
      <c r="C104" s="175" t="s">
        <v>230</v>
      </c>
      <c r="D104" s="148" t="s">
        <v>113</v>
      </c>
      <c r="E104" s="153">
        <v>13</v>
      </c>
      <c r="F104" s="262">
        <v>168.4</v>
      </c>
      <c r="G104" s="157">
        <f>ROUND(E104*F104,2)</f>
        <v>2189.1999999999998</v>
      </c>
      <c r="H104" s="157"/>
      <c r="I104" s="157">
        <f>ROUND(E104*H104,2)</f>
        <v>0</v>
      </c>
      <c r="J104" s="157"/>
      <c r="K104" s="157">
        <f>ROUND(E104*J104,2)</f>
        <v>0</v>
      </c>
      <c r="L104" s="157">
        <v>21</v>
      </c>
      <c r="M104" s="157">
        <f>G104*(1+L104/100)</f>
        <v>2648.9319999999998</v>
      </c>
      <c r="N104" s="148">
        <v>3.5999999999999999E-3</v>
      </c>
      <c r="O104" s="148">
        <f>ROUND(E104*N104,5)</f>
        <v>4.6800000000000001E-2</v>
      </c>
      <c r="P104" s="148">
        <v>0</v>
      </c>
      <c r="Q104" s="148">
        <f>ROUND(E104*P104,5)</f>
        <v>0</v>
      </c>
      <c r="R104" s="148"/>
      <c r="S104" s="148"/>
      <c r="T104" s="149">
        <v>4.5999999999999999E-2</v>
      </c>
      <c r="U104" s="148">
        <f>ROUND(E104*T104,2)</f>
        <v>0.6</v>
      </c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 t="s">
        <v>128</v>
      </c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</row>
    <row r="105" spans="1:60" outlineLevel="1" x14ac:dyDescent="0.25">
      <c r="A105" s="141"/>
      <c r="B105" s="141"/>
      <c r="C105" s="176" t="s">
        <v>231</v>
      </c>
      <c r="D105" s="150"/>
      <c r="E105" s="154">
        <v>13</v>
      </c>
      <c r="F105" s="157"/>
      <c r="G105" s="157"/>
      <c r="H105" s="157"/>
      <c r="I105" s="157"/>
      <c r="J105" s="157"/>
      <c r="K105" s="157"/>
      <c r="L105" s="157"/>
      <c r="M105" s="157"/>
      <c r="N105" s="148"/>
      <c r="O105" s="148"/>
      <c r="P105" s="148"/>
      <c r="Q105" s="148"/>
      <c r="R105" s="148"/>
      <c r="S105" s="148"/>
      <c r="T105" s="149"/>
      <c r="U105" s="148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 t="s">
        <v>115</v>
      </c>
      <c r="AF105" s="140">
        <v>0</v>
      </c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</row>
    <row r="106" spans="1:60" x14ac:dyDescent="0.25">
      <c r="A106" s="142" t="s">
        <v>99</v>
      </c>
      <c r="B106" s="142" t="s">
        <v>66</v>
      </c>
      <c r="C106" s="177" t="s">
        <v>67</v>
      </c>
      <c r="D106" s="151"/>
      <c r="E106" s="155"/>
      <c r="F106" s="158"/>
      <c r="G106" s="158">
        <f>SUMIF(AE107:AE135,"&lt;&gt;NOR",G107:G135)</f>
        <v>191835.81</v>
      </c>
      <c r="H106" s="158"/>
      <c r="I106" s="158">
        <f>SUM(I107:I135)</f>
        <v>0</v>
      </c>
      <c r="J106" s="158"/>
      <c r="K106" s="158">
        <f>SUM(K107:K135)</f>
        <v>0</v>
      </c>
      <c r="L106" s="158"/>
      <c r="M106" s="158">
        <f>SUM(M107:M135)</f>
        <v>232121.33009999996</v>
      </c>
      <c r="N106" s="151"/>
      <c r="O106" s="151">
        <f>SUM(O107:O135)</f>
        <v>74.962859999999992</v>
      </c>
      <c r="P106" s="151"/>
      <c r="Q106" s="151">
        <f>SUM(Q107:Q135)</f>
        <v>0</v>
      </c>
      <c r="R106" s="151"/>
      <c r="S106" s="151"/>
      <c r="T106" s="152"/>
      <c r="U106" s="151">
        <f>SUM(U107:U135)</f>
        <v>84.750000000000014</v>
      </c>
      <c r="AE106" t="s">
        <v>100</v>
      </c>
    </row>
    <row r="107" spans="1:60" outlineLevel="1" x14ac:dyDescent="0.25">
      <c r="A107" s="141">
        <v>43</v>
      </c>
      <c r="B107" s="141" t="s">
        <v>232</v>
      </c>
      <c r="C107" s="175" t="s">
        <v>233</v>
      </c>
      <c r="D107" s="148" t="s">
        <v>113</v>
      </c>
      <c r="E107" s="153">
        <v>13</v>
      </c>
      <c r="F107" s="262">
        <v>113.8</v>
      </c>
      <c r="G107" s="157">
        <f>ROUND(E107*F107,2)</f>
        <v>1479.4</v>
      </c>
      <c r="H107" s="157"/>
      <c r="I107" s="157">
        <f>ROUND(E107*H107,2)</f>
        <v>0</v>
      </c>
      <c r="J107" s="157"/>
      <c r="K107" s="157">
        <f>ROUND(E107*J107,2)</f>
        <v>0</v>
      </c>
      <c r="L107" s="157">
        <v>21</v>
      </c>
      <c r="M107" s="157">
        <f>G107*(1+L107/100)</f>
        <v>1790.0740000000001</v>
      </c>
      <c r="N107" s="148">
        <v>0</v>
      </c>
      <c r="O107" s="148">
        <f>ROUND(E107*N107,5)</f>
        <v>0</v>
      </c>
      <c r="P107" s="148">
        <v>0</v>
      </c>
      <c r="Q107" s="148">
        <f>ROUND(E107*P107,5)</f>
        <v>0</v>
      </c>
      <c r="R107" s="148"/>
      <c r="S107" s="148"/>
      <c r="T107" s="149">
        <v>5.5E-2</v>
      </c>
      <c r="U107" s="148">
        <f>ROUND(E107*T107,2)</f>
        <v>0.72</v>
      </c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 t="s">
        <v>128</v>
      </c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</row>
    <row r="108" spans="1:60" outlineLevel="1" x14ac:dyDescent="0.25">
      <c r="A108" s="141"/>
      <c r="B108" s="141"/>
      <c r="C108" s="176" t="s">
        <v>231</v>
      </c>
      <c r="D108" s="150"/>
      <c r="E108" s="154">
        <v>13</v>
      </c>
      <c r="F108" s="157"/>
      <c r="G108" s="157"/>
      <c r="H108" s="157"/>
      <c r="I108" s="157"/>
      <c r="J108" s="157"/>
      <c r="K108" s="157"/>
      <c r="L108" s="157"/>
      <c r="M108" s="157"/>
      <c r="N108" s="148"/>
      <c r="O108" s="148"/>
      <c r="P108" s="148"/>
      <c r="Q108" s="148"/>
      <c r="R108" s="148"/>
      <c r="S108" s="148"/>
      <c r="T108" s="149"/>
      <c r="U108" s="148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 t="s">
        <v>115</v>
      </c>
      <c r="AF108" s="140">
        <v>0</v>
      </c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</row>
    <row r="109" spans="1:60" ht="20.399999999999999" outlineLevel="1" x14ac:dyDescent="0.25">
      <c r="A109" s="141">
        <v>44</v>
      </c>
      <c r="B109" s="141" t="s">
        <v>234</v>
      </c>
      <c r="C109" s="175" t="s">
        <v>235</v>
      </c>
      <c r="D109" s="148" t="s">
        <v>113</v>
      </c>
      <c r="E109" s="153">
        <v>52</v>
      </c>
      <c r="F109" s="262">
        <v>415.26</v>
      </c>
      <c r="G109" s="157">
        <f>ROUND(E109*F109,2)</f>
        <v>21593.52</v>
      </c>
      <c r="H109" s="157"/>
      <c r="I109" s="157">
        <f>ROUND(E109*H109,2)</f>
        <v>0</v>
      </c>
      <c r="J109" s="157"/>
      <c r="K109" s="157">
        <f>ROUND(E109*J109,2)</f>
        <v>0</v>
      </c>
      <c r="L109" s="157">
        <v>21</v>
      </c>
      <c r="M109" s="157">
        <f>G109*(1+L109/100)</f>
        <v>26128.159199999998</v>
      </c>
      <c r="N109" s="148">
        <v>0.11359</v>
      </c>
      <c r="O109" s="148">
        <f>ROUND(E109*N109,5)</f>
        <v>5.9066799999999997</v>
      </c>
      <c r="P109" s="148">
        <v>0</v>
      </c>
      <c r="Q109" s="148">
        <f>ROUND(E109*P109,5)</f>
        <v>0</v>
      </c>
      <c r="R109" s="148"/>
      <c r="S109" s="148"/>
      <c r="T109" s="149">
        <v>0.26</v>
      </c>
      <c r="U109" s="148">
        <f>ROUND(E109*T109,2)</f>
        <v>13.52</v>
      </c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 t="s">
        <v>128</v>
      </c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0"/>
      <c r="BB109" s="140"/>
      <c r="BC109" s="140"/>
      <c r="BD109" s="140"/>
      <c r="BE109" s="140"/>
      <c r="BF109" s="140"/>
      <c r="BG109" s="140"/>
      <c r="BH109" s="140"/>
    </row>
    <row r="110" spans="1:60" outlineLevel="1" x14ac:dyDescent="0.25">
      <c r="A110" s="141"/>
      <c r="B110" s="141"/>
      <c r="C110" s="176" t="s">
        <v>236</v>
      </c>
      <c r="D110" s="150"/>
      <c r="E110" s="154">
        <v>52</v>
      </c>
      <c r="F110" s="157"/>
      <c r="G110" s="157"/>
      <c r="H110" s="157"/>
      <c r="I110" s="157"/>
      <c r="J110" s="157"/>
      <c r="K110" s="157"/>
      <c r="L110" s="157"/>
      <c r="M110" s="157"/>
      <c r="N110" s="148"/>
      <c r="O110" s="148"/>
      <c r="P110" s="148"/>
      <c r="Q110" s="148"/>
      <c r="R110" s="148"/>
      <c r="S110" s="148"/>
      <c r="T110" s="149"/>
      <c r="U110" s="148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 t="s">
        <v>115</v>
      </c>
      <c r="AF110" s="140">
        <v>0</v>
      </c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</row>
    <row r="111" spans="1:60" ht="20.399999999999999" outlineLevel="1" x14ac:dyDescent="0.25">
      <c r="A111" s="141">
        <v>45</v>
      </c>
      <c r="B111" s="141" t="s">
        <v>237</v>
      </c>
      <c r="C111" s="175" t="s">
        <v>238</v>
      </c>
      <c r="D111" s="148" t="s">
        <v>113</v>
      </c>
      <c r="E111" s="153">
        <v>11</v>
      </c>
      <c r="F111" s="262">
        <v>486.38</v>
      </c>
      <c r="G111" s="157">
        <f>ROUND(E111*F111,2)</f>
        <v>5350.18</v>
      </c>
      <c r="H111" s="157"/>
      <c r="I111" s="157">
        <f>ROUND(E111*H111,2)</f>
        <v>0</v>
      </c>
      <c r="J111" s="157"/>
      <c r="K111" s="157">
        <f>ROUND(E111*J111,2)</f>
        <v>0</v>
      </c>
      <c r="L111" s="157">
        <v>21</v>
      </c>
      <c r="M111" s="157">
        <f>G111*(1+L111/100)</f>
        <v>6473.7178000000004</v>
      </c>
      <c r="N111" s="148">
        <v>0.19520000000000001</v>
      </c>
      <c r="O111" s="148">
        <f>ROUND(E111*N111,5)</f>
        <v>2.1472000000000002</v>
      </c>
      <c r="P111" s="148">
        <v>0</v>
      </c>
      <c r="Q111" s="148">
        <f>ROUND(E111*P111,5)</f>
        <v>0</v>
      </c>
      <c r="R111" s="148"/>
      <c r="S111" s="148"/>
      <c r="T111" s="149">
        <v>0.27200000000000002</v>
      </c>
      <c r="U111" s="148">
        <f>ROUND(E111*T111,2)</f>
        <v>2.99</v>
      </c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 t="s">
        <v>128</v>
      </c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0"/>
      <c r="BB111" s="140"/>
      <c r="BC111" s="140"/>
      <c r="BD111" s="140"/>
      <c r="BE111" s="140"/>
      <c r="BF111" s="140"/>
      <c r="BG111" s="140"/>
      <c r="BH111" s="140"/>
    </row>
    <row r="112" spans="1:60" outlineLevel="1" x14ac:dyDescent="0.25">
      <c r="A112" s="141"/>
      <c r="B112" s="141"/>
      <c r="C112" s="236" t="s">
        <v>239</v>
      </c>
      <c r="D112" s="237"/>
      <c r="E112" s="238"/>
      <c r="F112" s="239"/>
      <c r="G112" s="240"/>
      <c r="H112" s="157"/>
      <c r="I112" s="157"/>
      <c r="J112" s="157"/>
      <c r="K112" s="157"/>
      <c r="L112" s="157"/>
      <c r="M112" s="157"/>
      <c r="N112" s="148"/>
      <c r="O112" s="148"/>
      <c r="P112" s="148"/>
      <c r="Q112" s="148"/>
      <c r="R112" s="148"/>
      <c r="S112" s="148"/>
      <c r="T112" s="149"/>
      <c r="U112" s="148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 t="s">
        <v>106</v>
      </c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3" t="str">
        <f>C112</f>
        <v>včetně obrubníku nájezdového 100/15/15</v>
      </c>
      <c r="BB112" s="140"/>
      <c r="BC112" s="140"/>
      <c r="BD112" s="140"/>
      <c r="BE112" s="140"/>
      <c r="BF112" s="140"/>
      <c r="BG112" s="140"/>
      <c r="BH112" s="140"/>
    </row>
    <row r="113" spans="1:60" outlineLevel="1" x14ac:dyDescent="0.25">
      <c r="A113" s="141"/>
      <c r="B113" s="141"/>
      <c r="C113" s="176" t="s">
        <v>240</v>
      </c>
      <c r="D113" s="150"/>
      <c r="E113" s="154">
        <v>11</v>
      </c>
      <c r="F113" s="157"/>
      <c r="G113" s="157"/>
      <c r="H113" s="157"/>
      <c r="I113" s="157"/>
      <c r="J113" s="157"/>
      <c r="K113" s="157"/>
      <c r="L113" s="157"/>
      <c r="M113" s="157"/>
      <c r="N113" s="148"/>
      <c r="O113" s="148"/>
      <c r="P113" s="148"/>
      <c r="Q113" s="148"/>
      <c r="R113" s="148"/>
      <c r="S113" s="148"/>
      <c r="T113" s="149"/>
      <c r="U113" s="148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 t="s">
        <v>115</v>
      </c>
      <c r="AF113" s="140">
        <v>0</v>
      </c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</row>
    <row r="114" spans="1:60" ht="20.399999999999999" outlineLevel="1" x14ac:dyDescent="0.25">
      <c r="A114" s="141">
        <v>46</v>
      </c>
      <c r="B114" s="141" t="s">
        <v>241</v>
      </c>
      <c r="C114" s="175" t="s">
        <v>238</v>
      </c>
      <c r="D114" s="148" t="s">
        <v>113</v>
      </c>
      <c r="E114" s="153">
        <v>8</v>
      </c>
      <c r="F114" s="262">
        <v>790.15</v>
      </c>
      <c r="G114" s="157">
        <f>ROUND(E114*F114,2)</f>
        <v>6321.2</v>
      </c>
      <c r="H114" s="157"/>
      <c r="I114" s="157">
        <f>ROUND(E114*H114,2)</f>
        <v>0</v>
      </c>
      <c r="J114" s="157"/>
      <c r="K114" s="157">
        <f>ROUND(E114*J114,2)</f>
        <v>0</v>
      </c>
      <c r="L114" s="157">
        <v>21</v>
      </c>
      <c r="M114" s="157">
        <f>G114*(1+L114/100)</f>
        <v>7648.6519999999991</v>
      </c>
      <c r="N114" s="148">
        <v>0.21115999999999999</v>
      </c>
      <c r="O114" s="148">
        <f>ROUND(E114*N114,5)</f>
        <v>1.6892799999999999</v>
      </c>
      <c r="P114" s="148">
        <v>0</v>
      </c>
      <c r="Q114" s="148">
        <f>ROUND(E114*P114,5)</f>
        <v>0</v>
      </c>
      <c r="R114" s="148"/>
      <c r="S114" s="148"/>
      <c r="T114" s="149">
        <v>0.27200000000000002</v>
      </c>
      <c r="U114" s="148">
        <f>ROUND(E114*T114,2)</f>
        <v>2.1800000000000002</v>
      </c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 t="s">
        <v>128</v>
      </c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</row>
    <row r="115" spans="1:60" outlineLevel="1" x14ac:dyDescent="0.25">
      <c r="A115" s="141"/>
      <c r="B115" s="141"/>
      <c r="C115" s="236" t="s">
        <v>242</v>
      </c>
      <c r="D115" s="237"/>
      <c r="E115" s="238"/>
      <c r="F115" s="239"/>
      <c r="G115" s="240"/>
      <c r="H115" s="157"/>
      <c r="I115" s="157"/>
      <c r="J115" s="157"/>
      <c r="K115" s="157"/>
      <c r="L115" s="157"/>
      <c r="M115" s="157"/>
      <c r="N115" s="148"/>
      <c r="O115" s="148"/>
      <c r="P115" s="148"/>
      <c r="Q115" s="148"/>
      <c r="R115" s="148"/>
      <c r="S115" s="148"/>
      <c r="T115" s="149"/>
      <c r="U115" s="148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 t="s">
        <v>106</v>
      </c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3" t="str">
        <f>C115</f>
        <v>včetně obrubníku nájezdového náběhového 100/15/15-25</v>
      </c>
      <c r="BB115" s="140"/>
      <c r="BC115" s="140"/>
      <c r="BD115" s="140"/>
      <c r="BE115" s="140"/>
      <c r="BF115" s="140"/>
      <c r="BG115" s="140"/>
      <c r="BH115" s="140"/>
    </row>
    <row r="116" spans="1:60" outlineLevel="1" x14ac:dyDescent="0.25">
      <c r="A116" s="141"/>
      <c r="B116" s="141"/>
      <c r="C116" s="176" t="s">
        <v>243</v>
      </c>
      <c r="D116" s="150"/>
      <c r="E116" s="154">
        <v>8</v>
      </c>
      <c r="F116" s="157"/>
      <c r="G116" s="157"/>
      <c r="H116" s="157"/>
      <c r="I116" s="157"/>
      <c r="J116" s="157"/>
      <c r="K116" s="157"/>
      <c r="L116" s="157"/>
      <c r="M116" s="157"/>
      <c r="N116" s="148"/>
      <c r="O116" s="148"/>
      <c r="P116" s="148"/>
      <c r="Q116" s="148"/>
      <c r="R116" s="148"/>
      <c r="S116" s="148"/>
      <c r="T116" s="149"/>
      <c r="U116" s="148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 t="s">
        <v>115</v>
      </c>
      <c r="AF116" s="140">
        <v>0</v>
      </c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0"/>
      <c r="AZ116" s="140"/>
      <c r="BA116" s="140"/>
      <c r="BB116" s="140"/>
      <c r="BC116" s="140"/>
      <c r="BD116" s="140"/>
      <c r="BE116" s="140"/>
      <c r="BF116" s="140"/>
      <c r="BG116" s="140"/>
      <c r="BH116" s="140"/>
    </row>
    <row r="117" spans="1:60" ht="20.399999999999999" outlineLevel="1" x14ac:dyDescent="0.25">
      <c r="A117" s="141">
        <v>47</v>
      </c>
      <c r="B117" s="141" t="s">
        <v>244</v>
      </c>
      <c r="C117" s="175" t="s">
        <v>238</v>
      </c>
      <c r="D117" s="148" t="s">
        <v>113</v>
      </c>
      <c r="E117" s="153">
        <v>80</v>
      </c>
      <c r="F117" s="262">
        <v>577.24</v>
      </c>
      <c r="G117" s="157">
        <f>ROUND(E117*F117,2)</f>
        <v>46179.199999999997</v>
      </c>
      <c r="H117" s="157"/>
      <c r="I117" s="157">
        <f>ROUND(E117*H117,2)</f>
        <v>0</v>
      </c>
      <c r="J117" s="157"/>
      <c r="K117" s="157">
        <f>ROUND(E117*J117,2)</f>
        <v>0</v>
      </c>
      <c r="L117" s="157">
        <v>21</v>
      </c>
      <c r="M117" s="157">
        <f>G117*(1+L117/100)</f>
        <v>55876.831999999995</v>
      </c>
      <c r="N117" s="148">
        <v>0.26980999999999999</v>
      </c>
      <c r="O117" s="148">
        <f>ROUND(E117*N117,5)</f>
        <v>21.584800000000001</v>
      </c>
      <c r="P117" s="148">
        <v>0</v>
      </c>
      <c r="Q117" s="148">
        <f>ROUND(E117*P117,5)</f>
        <v>0</v>
      </c>
      <c r="R117" s="148"/>
      <c r="S117" s="148"/>
      <c r="T117" s="149">
        <v>0.27200000000000002</v>
      </c>
      <c r="U117" s="148">
        <f>ROUND(E117*T117,2)</f>
        <v>21.76</v>
      </c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 t="s">
        <v>128</v>
      </c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</row>
    <row r="118" spans="1:60" outlineLevel="1" x14ac:dyDescent="0.25">
      <c r="A118" s="141"/>
      <c r="B118" s="141"/>
      <c r="C118" s="236" t="s">
        <v>245</v>
      </c>
      <c r="D118" s="237"/>
      <c r="E118" s="238"/>
      <c r="F118" s="239"/>
      <c r="G118" s="240"/>
      <c r="H118" s="157"/>
      <c r="I118" s="157"/>
      <c r="J118" s="157"/>
      <c r="K118" s="157"/>
      <c r="L118" s="157"/>
      <c r="M118" s="157"/>
      <c r="N118" s="148"/>
      <c r="O118" s="148"/>
      <c r="P118" s="148"/>
      <c r="Q118" s="148"/>
      <c r="R118" s="148"/>
      <c r="S118" s="148"/>
      <c r="T118" s="149"/>
      <c r="U118" s="148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 t="s">
        <v>106</v>
      </c>
      <c r="AF118" s="140"/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3" t="str">
        <f>C118</f>
        <v>včetně obrubníku 100/15/25</v>
      </c>
      <c r="BB118" s="140"/>
      <c r="BC118" s="140"/>
      <c r="BD118" s="140"/>
      <c r="BE118" s="140"/>
      <c r="BF118" s="140"/>
      <c r="BG118" s="140"/>
      <c r="BH118" s="140"/>
    </row>
    <row r="119" spans="1:60" outlineLevel="1" x14ac:dyDescent="0.25">
      <c r="A119" s="141"/>
      <c r="B119" s="141"/>
      <c r="C119" s="176" t="s">
        <v>246</v>
      </c>
      <c r="D119" s="150"/>
      <c r="E119" s="154">
        <v>80</v>
      </c>
      <c r="F119" s="157"/>
      <c r="G119" s="157"/>
      <c r="H119" s="157"/>
      <c r="I119" s="157"/>
      <c r="J119" s="157"/>
      <c r="K119" s="157"/>
      <c r="L119" s="157"/>
      <c r="M119" s="157"/>
      <c r="N119" s="148"/>
      <c r="O119" s="148"/>
      <c r="P119" s="148"/>
      <c r="Q119" s="148"/>
      <c r="R119" s="148"/>
      <c r="S119" s="148"/>
      <c r="T119" s="149"/>
      <c r="U119" s="148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 t="s">
        <v>115</v>
      </c>
      <c r="AF119" s="140">
        <v>0</v>
      </c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0"/>
      <c r="BB119" s="140"/>
      <c r="BC119" s="140"/>
      <c r="BD119" s="140"/>
      <c r="BE119" s="140"/>
      <c r="BF119" s="140"/>
      <c r="BG119" s="140"/>
      <c r="BH119" s="140"/>
    </row>
    <row r="120" spans="1:60" ht="20.399999999999999" outlineLevel="1" x14ac:dyDescent="0.25">
      <c r="A120" s="141">
        <v>48</v>
      </c>
      <c r="B120" s="141" t="s">
        <v>247</v>
      </c>
      <c r="C120" s="175" t="s">
        <v>248</v>
      </c>
      <c r="D120" s="148" t="s">
        <v>113</v>
      </c>
      <c r="E120" s="153">
        <v>224</v>
      </c>
      <c r="F120" s="262">
        <v>398.74</v>
      </c>
      <c r="G120" s="157">
        <f>ROUND(E120*F120,2)</f>
        <v>89317.759999999995</v>
      </c>
      <c r="H120" s="157"/>
      <c r="I120" s="157">
        <f>ROUND(E120*H120,2)</f>
        <v>0</v>
      </c>
      <c r="J120" s="157"/>
      <c r="K120" s="157">
        <f>ROUND(E120*J120,2)</f>
        <v>0</v>
      </c>
      <c r="L120" s="157">
        <v>21</v>
      </c>
      <c r="M120" s="157">
        <f>G120*(1+L120/100)</f>
        <v>108074.48959999999</v>
      </c>
      <c r="N120" s="148">
        <v>0.19189000000000001</v>
      </c>
      <c r="O120" s="148">
        <f>ROUND(E120*N120,5)</f>
        <v>42.983359999999998</v>
      </c>
      <c r="P120" s="148">
        <v>0</v>
      </c>
      <c r="Q120" s="148">
        <f>ROUND(E120*P120,5)</f>
        <v>0</v>
      </c>
      <c r="R120" s="148"/>
      <c r="S120" s="148"/>
      <c r="T120" s="149">
        <v>0.16200000000000001</v>
      </c>
      <c r="U120" s="148">
        <f>ROUND(E120*T120,2)</f>
        <v>36.29</v>
      </c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 t="s">
        <v>128</v>
      </c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  <c r="AV120" s="140"/>
      <c r="AW120" s="140"/>
      <c r="AX120" s="140"/>
      <c r="AY120" s="140"/>
      <c r="AZ120" s="140"/>
      <c r="BA120" s="140"/>
      <c r="BB120" s="140"/>
      <c r="BC120" s="140"/>
      <c r="BD120" s="140"/>
      <c r="BE120" s="140"/>
      <c r="BF120" s="140"/>
      <c r="BG120" s="140"/>
      <c r="BH120" s="140"/>
    </row>
    <row r="121" spans="1:60" outlineLevel="1" x14ac:dyDescent="0.25">
      <c r="A121" s="141"/>
      <c r="B121" s="141"/>
      <c r="C121" s="236" t="s">
        <v>249</v>
      </c>
      <c r="D121" s="237"/>
      <c r="E121" s="238"/>
      <c r="F121" s="239"/>
      <c r="G121" s="240"/>
      <c r="H121" s="157"/>
      <c r="I121" s="157"/>
      <c r="J121" s="157"/>
      <c r="K121" s="157"/>
      <c r="L121" s="157"/>
      <c r="M121" s="157"/>
      <c r="N121" s="148"/>
      <c r="O121" s="148"/>
      <c r="P121" s="148"/>
      <c r="Q121" s="148"/>
      <c r="R121" s="148"/>
      <c r="S121" s="148"/>
      <c r="T121" s="149"/>
      <c r="U121" s="148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 t="s">
        <v>106</v>
      </c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3" t="str">
        <f>C121</f>
        <v>lože z betonu prostého C 16/20 tl. 80 až 100 mm</v>
      </c>
      <c r="BB121" s="140"/>
      <c r="BC121" s="140"/>
      <c r="BD121" s="140"/>
      <c r="BE121" s="140"/>
      <c r="BF121" s="140"/>
      <c r="BG121" s="140"/>
      <c r="BH121" s="140"/>
    </row>
    <row r="122" spans="1:60" outlineLevel="1" x14ac:dyDescent="0.25">
      <c r="A122" s="141"/>
      <c r="B122" s="141"/>
      <c r="C122" s="176" t="s">
        <v>250</v>
      </c>
      <c r="D122" s="150"/>
      <c r="E122" s="154">
        <v>224</v>
      </c>
      <c r="F122" s="157"/>
      <c r="G122" s="157"/>
      <c r="H122" s="157"/>
      <c r="I122" s="157"/>
      <c r="J122" s="157"/>
      <c r="K122" s="157"/>
      <c r="L122" s="157"/>
      <c r="M122" s="157"/>
      <c r="N122" s="148"/>
      <c r="O122" s="148"/>
      <c r="P122" s="148"/>
      <c r="Q122" s="148"/>
      <c r="R122" s="148"/>
      <c r="S122" s="148"/>
      <c r="T122" s="149"/>
      <c r="U122" s="148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 t="s">
        <v>115</v>
      </c>
      <c r="AF122" s="140">
        <v>0</v>
      </c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  <c r="AV122" s="140"/>
      <c r="AW122" s="140"/>
      <c r="AX122" s="140"/>
      <c r="AY122" s="140"/>
      <c r="AZ122" s="140"/>
      <c r="BA122" s="140"/>
      <c r="BB122" s="140"/>
      <c r="BC122" s="140"/>
      <c r="BD122" s="140"/>
      <c r="BE122" s="140"/>
      <c r="BF122" s="140"/>
      <c r="BG122" s="140"/>
      <c r="BH122" s="140"/>
    </row>
    <row r="123" spans="1:60" ht="20.399999999999999" outlineLevel="1" x14ac:dyDescent="0.25">
      <c r="A123" s="141">
        <v>49</v>
      </c>
      <c r="B123" s="141" t="s">
        <v>251</v>
      </c>
      <c r="C123" s="175" t="s">
        <v>252</v>
      </c>
      <c r="D123" s="148" t="s">
        <v>109</v>
      </c>
      <c r="E123" s="153">
        <v>5</v>
      </c>
      <c r="F123" s="262">
        <v>2349.33</v>
      </c>
      <c r="G123" s="157">
        <f>ROUND(E123*F123,2)</f>
        <v>11746.65</v>
      </c>
      <c r="H123" s="157"/>
      <c r="I123" s="157">
        <f>ROUND(E123*H123,2)</f>
        <v>0</v>
      </c>
      <c r="J123" s="157"/>
      <c r="K123" s="157">
        <f>ROUND(E123*J123,2)</f>
        <v>0</v>
      </c>
      <c r="L123" s="157">
        <v>21</v>
      </c>
      <c r="M123" s="157">
        <f>G123*(1+L123/100)</f>
        <v>14213.4465</v>
      </c>
      <c r="N123" s="148">
        <v>0.11840000000000001</v>
      </c>
      <c r="O123" s="148">
        <f>ROUND(E123*N123,5)</f>
        <v>0.59199999999999997</v>
      </c>
      <c r="P123" s="148">
        <v>0</v>
      </c>
      <c r="Q123" s="148">
        <f>ROUND(E123*P123,5)</f>
        <v>0</v>
      </c>
      <c r="R123" s="148"/>
      <c r="S123" s="148"/>
      <c r="T123" s="149">
        <v>0.91800000000000004</v>
      </c>
      <c r="U123" s="148">
        <f>ROUND(E123*T123,2)</f>
        <v>4.59</v>
      </c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 t="s">
        <v>128</v>
      </c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40"/>
      <c r="BB123" s="140"/>
      <c r="BC123" s="140"/>
      <c r="BD123" s="140"/>
      <c r="BE123" s="140"/>
      <c r="BF123" s="140"/>
      <c r="BG123" s="140"/>
      <c r="BH123" s="140"/>
    </row>
    <row r="124" spans="1:60" outlineLevel="1" x14ac:dyDescent="0.25">
      <c r="A124" s="141"/>
      <c r="B124" s="141"/>
      <c r="C124" s="176" t="s">
        <v>64</v>
      </c>
      <c r="D124" s="150"/>
      <c r="E124" s="154">
        <v>5</v>
      </c>
      <c r="F124" s="157"/>
      <c r="G124" s="157"/>
      <c r="H124" s="157"/>
      <c r="I124" s="157"/>
      <c r="J124" s="157"/>
      <c r="K124" s="157"/>
      <c r="L124" s="157"/>
      <c r="M124" s="157"/>
      <c r="N124" s="148"/>
      <c r="O124" s="148"/>
      <c r="P124" s="148"/>
      <c r="Q124" s="148"/>
      <c r="R124" s="148"/>
      <c r="S124" s="148"/>
      <c r="T124" s="149"/>
      <c r="U124" s="148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 t="s">
        <v>115</v>
      </c>
      <c r="AF124" s="140">
        <v>0</v>
      </c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0"/>
      <c r="BB124" s="140"/>
      <c r="BC124" s="140"/>
      <c r="BD124" s="140"/>
      <c r="BE124" s="140"/>
      <c r="BF124" s="140"/>
      <c r="BG124" s="140"/>
      <c r="BH124" s="140"/>
    </row>
    <row r="125" spans="1:60" ht="20.399999999999999" outlineLevel="1" x14ac:dyDescent="0.25">
      <c r="A125" s="141">
        <v>50</v>
      </c>
      <c r="B125" s="141" t="s">
        <v>253</v>
      </c>
      <c r="C125" s="175" t="s">
        <v>254</v>
      </c>
      <c r="D125" s="148" t="s">
        <v>109</v>
      </c>
      <c r="E125" s="153">
        <v>5</v>
      </c>
      <c r="F125" s="262">
        <v>736.92</v>
      </c>
      <c r="G125" s="157">
        <f>ROUND(E125*F125,2)</f>
        <v>3684.6</v>
      </c>
      <c r="H125" s="157"/>
      <c r="I125" s="157">
        <f>ROUND(E125*H125,2)</f>
        <v>0</v>
      </c>
      <c r="J125" s="157"/>
      <c r="K125" s="157">
        <f>ROUND(E125*J125,2)</f>
        <v>0</v>
      </c>
      <c r="L125" s="157">
        <v>21</v>
      </c>
      <c r="M125" s="157">
        <f>G125*(1+L125/100)</f>
        <v>4458.366</v>
      </c>
      <c r="N125" s="148">
        <v>5.1000000000000004E-3</v>
      </c>
      <c r="O125" s="148">
        <f>ROUND(E125*N125,5)</f>
        <v>2.5499999999999998E-2</v>
      </c>
      <c r="P125" s="148">
        <v>0</v>
      </c>
      <c r="Q125" s="148">
        <f>ROUND(E125*P125,5)</f>
        <v>0</v>
      </c>
      <c r="R125" s="148"/>
      <c r="S125" s="148"/>
      <c r="T125" s="149">
        <v>0</v>
      </c>
      <c r="U125" s="148">
        <f>ROUND(E125*T125,2)</f>
        <v>0</v>
      </c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 t="s">
        <v>188</v>
      </c>
      <c r="AF125" s="140"/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  <c r="AV125" s="140"/>
      <c r="AW125" s="140"/>
      <c r="AX125" s="140"/>
      <c r="AY125" s="140"/>
      <c r="AZ125" s="140"/>
      <c r="BA125" s="140"/>
      <c r="BB125" s="140"/>
      <c r="BC125" s="140"/>
      <c r="BD125" s="140"/>
      <c r="BE125" s="140"/>
      <c r="BF125" s="140"/>
      <c r="BG125" s="140"/>
      <c r="BH125" s="140"/>
    </row>
    <row r="126" spans="1:60" outlineLevel="1" x14ac:dyDescent="0.25">
      <c r="A126" s="141"/>
      <c r="B126" s="141"/>
      <c r="C126" s="176" t="s">
        <v>255</v>
      </c>
      <c r="D126" s="150"/>
      <c r="E126" s="154">
        <v>2</v>
      </c>
      <c r="F126" s="157"/>
      <c r="G126" s="157"/>
      <c r="H126" s="157"/>
      <c r="I126" s="157"/>
      <c r="J126" s="157"/>
      <c r="K126" s="157"/>
      <c r="L126" s="157"/>
      <c r="M126" s="157"/>
      <c r="N126" s="148"/>
      <c r="O126" s="148"/>
      <c r="P126" s="148"/>
      <c r="Q126" s="148"/>
      <c r="R126" s="148"/>
      <c r="S126" s="148"/>
      <c r="T126" s="149"/>
      <c r="U126" s="148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 t="s">
        <v>115</v>
      </c>
      <c r="AF126" s="140">
        <v>0</v>
      </c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  <c r="AV126" s="140"/>
      <c r="AW126" s="140"/>
      <c r="AX126" s="140"/>
      <c r="AY126" s="140"/>
      <c r="AZ126" s="140"/>
      <c r="BA126" s="140"/>
      <c r="BB126" s="140"/>
      <c r="BC126" s="140"/>
      <c r="BD126" s="140"/>
      <c r="BE126" s="140"/>
      <c r="BF126" s="140"/>
      <c r="BG126" s="140"/>
      <c r="BH126" s="140"/>
    </row>
    <row r="127" spans="1:60" outlineLevel="1" x14ac:dyDescent="0.25">
      <c r="A127" s="141"/>
      <c r="B127" s="141"/>
      <c r="C127" s="176" t="s">
        <v>256</v>
      </c>
      <c r="D127" s="150"/>
      <c r="E127" s="154">
        <v>3</v>
      </c>
      <c r="F127" s="157"/>
      <c r="G127" s="157"/>
      <c r="H127" s="157"/>
      <c r="I127" s="157"/>
      <c r="J127" s="157"/>
      <c r="K127" s="157"/>
      <c r="L127" s="157"/>
      <c r="M127" s="157"/>
      <c r="N127" s="148"/>
      <c r="O127" s="148"/>
      <c r="P127" s="148"/>
      <c r="Q127" s="148"/>
      <c r="R127" s="148"/>
      <c r="S127" s="148"/>
      <c r="T127" s="149"/>
      <c r="U127" s="148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 t="s">
        <v>115</v>
      </c>
      <c r="AF127" s="140">
        <v>0</v>
      </c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  <c r="AV127" s="140"/>
      <c r="AW127" s="140"/>
      <c r="AX127" s="140"/>
      <c r="AY127" s="140"/>
      <c r="AZ127" s="140"/>
      <c r="BA127" s="140"/>
      <c r="BB127" s="140"/>
      <c r="BC127" s="140"/>
      <c r="BD127" s="140"/>
      <c r="BE127" s="140"/>
      <c r="BF127" s="140"/>
      <c r="BG127" s="140"/>
      <c r="BH127" s="140"/>
    </row>
    <row r="128" spans="1:60" ht="20.399999999999999" outlineLevel="1" x14ac:dyDescent="0.25">
      <c r="A128" s="141">
        <v>51</v>
      </c>
      <c r="B128" s="141" t="s">
        <v>257</v>
      </c>
      <c r="C128" s="175" t="s">
        <v>258</v>
      </c>
      <c r="D128" s="148" t="s">
        <v>109</v>
      </c>
      <c r="E128" s="153">
        <v>2</v>
      </c>
      <c r="F128" s="262">
        <v>671.76</v>
      </c>
      <c r="G128" s="157">
        <f>ROUND(E128*F128,2)</f>
        <v>1343.52</v>
      </c>
      <c r="H128" s="157"/>
      <c r="I128" s="157">
        <f>ROUND(E128*H128,2)</f>
        <v>0</v>
      </c>
      <c r="J128" s="157"/>
      <c r="K128" s="157">
        <f>ROUND(E128*J128,2)</f>
        <v>0</v>
      </c>
      <c r="L128" s="157">
        <v>21</v>
      </c>
      <c r="M128" s="157">
        <f>G128*(1+L128/100)</f>
        <v>1625.6591999999998</v>
      </c>
      <c r="N128" s="148">
        <v>5.1000000000000004E-3</v>
      </c>
      <c r="O128" s="148">
        <f>ROUND(E128*N128,5)</f>
        <v>1.0200000000000001E-2</v>
      </c>
      <c r="P128" s="148">
        <v>0</v>
      </c>
      <c r="Q128" s="148">
        <f>ROUND(E128*P128,5)</f>
        <v>0</v>
      </c>
      <c r="R128" s="148"/>
      <c r="S128" s="148"/>
      <c r="T128" s="149">
        <v>0</v>
      </c>
      <c r="U128" s="148">
        <f>ROUND(E128*T128,2)</f>
        <v>0</v>
      </c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 t="s">
        <v>188</v>
      </c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0"/>
      <c r="BH128" s="140"/>
    </row>
    <row r="129" spans="1:60" outlineLevel="1" x14ac:dyDescent="0.25">
      <c r="A129" s="141"/>
      <c r="B129" s="141"/>
      <c r="C129" s="176" t="s">
        <v>259</v>
      </c>
      <c r="D129" s="150"/>
      <c r="E129" s="154">
        <v>2</v>
      </c>
      <c r="F129" s="157"/>
      <c r="G129" s="157"/>
      <c r="H129" s="157"/>
      <c r="I129" s="157"/>
      <c r="J129" s="157"/>
      <c r="K129" s="157"/>
      <c r="L129" s="157"/>
      <c r="M129" s="157"/>
      <c r="N129" s="148"/>
      <c r="O129" s="148"/>
      <c r="P129" s="148"/>
      <c r="Q129" s="148"/>
      <c r="R129" s="148"/>
      <c r="S129" s="148"/>
      <c r="T129" s="149"/>
      <c r="U129" s="148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 t="s">
        <v>115</v>
      </c>
      <c r="AF129" s="140">
        <v>0</v>
      </c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0"/>
      <c r="BH129" s="140"/>
    </row>
    <row r="130" spans="1:60" ht="20.399999999999999" outlineLevel="1" x14ac:dyDescent="0.25">
      <c r="A130" s="141">
        <v>52</v>
      </c>
      <c r="B130" s="141" t="s">
        <v>260</v>
      </c>
      <c r="C130" s="175" t="s">
        <v>261</v>
      </c>
      <c r="D130" s="148" t="s">
        <v>109</v>
      </c>
      <c r="E130" s="153">
        <v>4</v>
      </c>
      <c r="F130" s="262">
        <v>195.47</v>
      </c>
      <c r="G130" s="157">
        <f>ROUND(E130*F130,2)</f>
        <v>781.88</v>
      </c>
      <c r="H130" s="157"/>
      <c r="I130" s="157">
        <f>ROUND(E130*H130,2)</f>
        <v>0</v>
      </c>
      <c r="J130" s="157"/>
      <c r="K130" s="157">
        <f>ROUND(E130*J130,2)</f>
        <v>0</v>
      </c>
      <c r="L130" s="157">
        <v>21</v>
      </c>
      <c r="M130" s="157">
        <f>G130*(1+L130/100)</f>
        <v>946.07479999999998</v>
      </c>
      <c r="N130" s="148">
        <v>3.0000000000000001E-3</v>
      </c>
      <c r="O130" s="148">
        <f>ROUND(E130*N130,5)</f>
        <v>1.2E-2</v>
      </c>
      <c r="P130" s="148">
        <v>0</v>
      </c>
      <c r="Q130" s="148">
        <f>ROUND(E130*P130,5)</f>
        <v>0</v>
      </c>
      <c r="R130" s="148"/>
      <c r="S130" s="148"/>
      <c r="T130" s="149">
        <v>0</v>
      </c>
      <c r="U130" s="148">
        <f>ROUND(E130*T130,2)</f>
        <v>0</v>
      </c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 t="s">
        <v>188</v>
      </c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0"/>
      <c r="BH130" s="140"/>
    </row>
    <row r="131" spans="1:60" outlineLevel="1" x14ac:dyDescent="0.25">
      <c r="A131" s="141"/>
      <c r="B131" s="141"/>
      <c r="C131" s="176" t="s">
        <v>262</v>
      </c>
      <c r="D131" s="150"/>
      <c r="E131" s="154">
        <v>3</v>
      </c>
      <c r="F131" s="157"/>
      <c r="G131" s="157"/>
      <c r="H131" s="157"/>
      <c r="I131" s="157"/>
      <c r="J131" s="157"/>
      <c r="K131" s="157"/>
      <c r="L131" s="157"/>
      <c r="M131" s="157"/>
      <c r="N131" s="148"/>
      <c r="O131" s="148"/>
      <c r="P131" s="148"/>
      <c r="Q131" s="148"/>
      <c r="R131" s="148"/>
      <c r="S131" s="148"/>
      <c r="T131" s="149"/>
      <c r="U131" s="148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 t="s">
        <v>115</v>
      </c>
      <c r="AF131" s="140">
        <v>0</v>
      </c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0"/>
      <c r="BH131" s="140"/>
    </row>
    <row r="132" spans="1:60" outlineLevel="1" x14ac:dyDescent="0.25">
      <c r="A132" s="141"/>
      <c r="B132" s="141"/>
      <c r="C132" s="176" t="s">
        <v>263</v>
      </c>
      <c r="D132" s="150"/>
      <c r="E132" s="154">
        <v>1</v>
      </c>
      <c r="F132" s="157"/>
      <c r="G132" s="157"/>
      <c r="H132" s="157"/>
      <c r="I132" s="157"/>
      <c r="J132" s="157"/>
      <c r="K132" s="157"/>
      <c r="L132" s="157"/>
      <c r="M132" s="157"/>
      <c r="N132" s="148"/>
      <c r="O132" s="148"/>
      <c r="P132" s="148"/>
      <c r="Q132" s="148"/>
      <c r="R132" s="148"/>
      <c r="S132" s="148"/>
      <c r="T132" s="149"/>
      <c r="U132" s="148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 t="s">
        <v>115</v>
      </c>
      <c r="AF132" s="140">
        <v>0</v>
      </c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0"/>
      <c r="BH132" s="140"/>
    </row>
    <row r="133" spans="1:60" ht="20.399999999999999" outlineLevel="1" x14ac:dyDescent="0.25">
      <c r="A133" s="141">
        <v>53</v>
      </c>
      <c r="B133" s="141" t="s">
        <v>264</v>
      </c>
      <c r="C133" s="175" t="s">
        <v>265</v>
      </c>
      <c r="D133" s="148" t="s">
        <v>113</v>
      </c>
      <c r="E133" s="153">
        <v>90</v>
      </c>
      <c r="F133" s="262">
        <v>38.36</v>
      </c>
      <c r="G133" s="157">
        <f>ROUND(E133*F133,2)</f>
        <v>3452.4</v>
      </c>
      <c r="H133" s="157"/>
      <c r="I133" s="157">
        <f>ROUND(E133*H133,2)</f>
        <v>0</v>
      </c>
      <c r="J133" s="157"/>
      <c r="K133" s="157">
        <f>ROUND(E133*J133,2)</f>
        <v>0</v>
      </c>
      <c r="L133" s="157">
        <v>21</v>
      </c>
      <c r="M133" s="157">
        <f>G133*(1+L133/100)</f>
        <v>4177.4039999999995</v>
      </c>
      <c r="N133" s="148">
        <v>1.2999999999999999E-4</v>
      </c>
      <c r="O133" s="148">
        <f>ROUND(E133*N133,5)</f>
        <v>1.17E-2</v>
      </c>
      <c r="P133" s="148">
        <v>0</v>
      </c>
      <c r="Q133" s="148">
        <f>ROUND(E133*P133,5)</f>
        <v>0</v>
      </c>
      <c r="R133" s="148"/>
      <c r="S133" s="148"/>
      <c r="T133" s="149">
        <v>2.1999999999999999E-2</v>
      </c>
      <c r="U133" s="148">
        <f>ROUND(E133*T133,2)</f>
        <v>1.98</v>
      </c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 t="s">
        <v>128</v>
      </c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0"/>
      <c r="BH133" s="140"/>
    </row>
    <row r="134" spans="1:60" outlineLevel="1" x14ac:dyDescent="0.25">
      <c r="A134" s="141"/>
      <c r="B134" s="141"/>
      <c r="C134" s="176" t="s">
        <v>266</v>
      </c>
      <c r="D134" s="150"/>
      <c r="E134" s="154">
        <v>90</v>
      </c>
      <c r="F134" s="157"/>
      <c r="G134" s="157"/>
      <c r="H134" s="157"/>
      <c r="I134" s="157"/>
      <c r="J134" s="157"/>
      <c r="K134" s="157"/>
      <c r="L134" s="157"/>
      <c r="M134" s="157"/>
      <c r="N134" s="148"/>
      <c r="O134" s="148"/>
      <c r="P134" s="148"/>
      <c r="Q134" s="148"/>
      <c r="R134" s="148"/>
      <c r="S134" s="148"/>
      <c r="T134" s="149"/>
      <c r="U134" s="148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 t="s">
        <v>115</v>
      </c>
      <c r="AF134" s="140">
        <v>0</v>
      </c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0"/>
      <c r="BH134" s="140"/>
    </row>
    <row r="135" spans="1:60" outlineLevel="1" x14ac:dyDescent="0.25">
      <c r="A135" s="141">
        <v>54</v>
      </c>
      <c r="B135" s="141" t="s">
        <v>267</v>
      </c>
      <c r="C135" s="175" t="s">
        <v>268</v>
      </c>
      <c r="D135" s="148" t="s">
        <v>103</v>
      </c>
      <c r="E135" s="153">
        <v>1</v>
      </c>
      <c r="F135" s="262">
        <v>585.5</v>
      </c>
      <c r="G135" s="157">
        <f>ROUND(E135*F135,2)</f>
        <v>585.5</v>
      </c>
      <c r="H135" s="157"/>
      <c r="I135" s="157">
        <f>ROUND(E135*H135,2)</f>
        <v>0</v>
      </c>
      <c r="J135" s="157"/>
      <c r="K135" s="157">
        <f>ROUND(E135*J135,2)</f>
        <v>0</v>
      </c>
      <c r="L135" s="157">
        <v>21</v>
      </c>
      <c r="M135" s="157">
        <f>G135*(1+L135/100)</f>
        <v>708.45499999999993</v>
      </c>
      <c r="N135" s="148">
        <v>1.3999999999999999E-4</v>
      </c>
      <c r="O135" s="148">
        <f>ROUND(E135*N135,5)</f>
        <v>1.3999999999999999E-4</v>
      </c>
      <c r="P135" s="148">
        <v>0</v>
      </c>
      <c r="Q135" s="148">
        <f>ROUND(E135*P135,5)</f>
        <v>0</v>
      </c>
      <c r="R135" s="148"/>
      <c r="S135" s="148"/>
      <c r="T135" s="149">
        <v>0.72299999999999998</v>
      </c>
      <c r="U135" s="148">
        <f>ROUND(E135*T135,2)</f>
        <v>0.72</v>
      </c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 t="s">
        <v>128</v>
      </c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  <c r="AV135" s="140"/>
      <c r="AW135" s="140"/>
      <c r="AX135" s="140"/>
      <c r="AY135" s="140"/>
      <c r="AZ135" s="140"/>
      <c r="BA135" s="140"/>
      <c r="BB135" s="140"/>
      <c r="BC135" s="140"/>
      <c r="BD135" s="140"/>
      <c r="BE135" s="140"/>
      <c r="BF135" s="140"/>
      <c r="BG135" s="140"/>
      <c r="BH135" s="140"/>
    </row>
    <row r="136" spans="1:60" x14ac:dyDescent="0.25">
      <c r="A136" s="142" t="s">
        <v>99</v>
      </c>
      <c r="B136" s="142" t="s">
        <v>68</v>
      </c>
      <c r="C136" s="177" t="s">
        <v>69</v>
      </c>
      <c r="D136" s="151"/>
      <c r="E136" s="155"/>
      <c r="F136" s="158"/>
      <c r="G136" s="158">
        <f>SUMIF(AE137:AE145,"&lt;&gt;NOR",G137:G145)</f>
        <v>138836.88</v>
      </c>
      <c r="H136" s="158"/>
      <c r="I136" s="158">
        <f>SUM(I137:I145)</f>
        <v>0</v>
      </c>
      <c r="J136" s="158"/>
      <c r="K136" s="158">
        <f>SUM(K137:K145)</f>
        <v>0</v>
      </c>
      <c r="L136" s="158"/>
      <c r="M136" s="158">
        <f>SUM(M137:M145)</f>
        <v>167992.62480000002</v>
      </c>
      <c r="N136" s="151"/>
      <c r="O136" s="151">
        <f>SUM(O137:O145)</f>
        <v>0</v>
      </c>
      <c r="P136" s="151"/>
      <c r="Q136" s="151">
        <f>SUM(Q137:Q145)</f>
        <v>0</v>
      </c>
      <c r="R136" s="151"/>
      <c r="S136" s="151"/>
      <c r="T136" s="152"/>
      <c r="U136" s="151">
        <f>SUM(U137:U145)</f>
        <v>0</v>
      </c>
      <c r="AE136" t="s">
        <v>100</v>
      </c>
    </row>
    <row r="137" spans="1:60" outlineLevel="1" x14ac:dyDescent="0.25">
      <c r="A137" s="141">
        <v>55</v>
      </c>
      <c r="B137" s="141" t="s">
        <v>269</v>
      </c>
      <c r="C137" s="175" t="s">
        <v>270</v>
      </c>
      <c r="D137" s="148" t="s">
        <v>149</v>
      </c>
      <c r="E137" s="153">
        <v>5097.2888400000002</v>
      </c>
      <c r="F137" s="262">
        <v>14.45</v>
      </c>
      <c r="G137" s="157">
        <f>ROUND(E137*F137,2)</f>
        <v>73655.820000000007</v>
      </c>
      <c r="H137" s="157"/>
      <c r="I137" s="157">
        <f>ROUND(E137*H137,2)</f>
        <v>0</v>
      </c>
      <c r="J137" s="157"/>
      <c r="K137" s="157">
        <f>ROUND(E137*J137,2)</f>
        <v>0</v>
      </c>
      <c r="L137" s="157">
        <v>21</v>
      </c>
      <c r="M137" s="157">
        <f>G137*(1+L137/100)</f>
        <v>89123.542200000011</v>
      </c>
      <c r="N137" s="148">
        <v>0</v>
      </c>
      <c r="O137" s="148">
        <f>ROUND(E137*N137,5)</f>
        <v>0</v>
      </c>
      <c r="P137" s="148">
        <v>0</v>
      </c>
      <c r="Q137" s="148">
        <f>ROUND(E137*P137,5)</f>
        <v>0</v>
      </c>
      <c r="R137" s="148"/>
      <c r="S137" s="148"/>
      <c r="T137" s="149">
        <v>0</v>
      </c>
      <c r="U137" s="148">
        <f>ROUND(E137*T137,2)</f>
        <v>0</v>
      </c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 t="s">
        <v>128</v>
      </c>
      <c r="AF137" s="140"/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  <c r="AV137" s="140"/>
      <c r="AW137" s="140"/>
      <c r="AX137" s="140"/>
      <c r="AY137" s="140"/>
      <c r="AZ137" s="140"/>
      <c r="BA137" s="140"/>
      <c r="BB137" s="140"/>
      <c r="BC137" s="140"/>
      <c r="BD137" s="140"/>
      <c r="BE137" s="140"/>
      <c r="BF137" s="140"/>
      <c r="BG137" s="140"/>
      <c r="BH137" s="140"/>
    </row>
    <row r="138" spans="1:60" outlineLevel="1" x14ac:dyDescent="0.25">
      <c r="A138" s="141"/>
      <c r="B138" s="141"/>
      <c r="C138" s="176" t="s">
        <v>271</v>
      </c>
      <c r="D138" s="150"/>
      <c r="E138" s="154">
        <v>5097.2888400000002</v>
      </c>
      <c r="F138" s="157"/>
      <c r="G138" s="157"/>
      <c r="H138" s="157"/>
      <c r="I138" s="157"/>
      <c r="J138" s="157"/>
      <c r="K138" s="157"/>
      <c r="L138" s="157"/>
      <c r="M138" s="157"/>
      <c r="N138" s="148"/>
      <c r="O138" s="148"/>
      <c r="P138" s="148"/>
      <c r="Q138" s="148"/>
      <c r="R138" s="148"/>
      <c r="S138" s="148"/>
      <c r="T138" s="149"/>
      <c r="U138" s="148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 t="s">
        <v>115</v>
      </c>
      <c r="AF138" s="140">
        <v>0</v>
      </c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  <c r="AV138" s="140"/>
      <c r="AW138" s="140"/>
      <c r="AX138" s="140"/>
      <c r="AY138" s="140"/>
      <c r="AZ138" s="140"/>
      <c r="BA138" s="140"/>
      <c r="BB138" s="140"/>
      <c r="BC138" s="140"/>
      <c r="BD138" s="140"/>
      <c r="BE138" s="140"/>
      <c r="BF138" s="140"/>
      <c r="BG138" s="140"/>
      <c r="BH138" s="140"/>
    </row>
    <row r="139" spans="1:60" ht="20.399999999999999" outlineLevel="1" x14ac:dyDescent="0.25">
      <c r="A139" s="141">
        <v>56</v>
      </c>
      <c r="B139" s="141" t="s">
        <v>272</v>
      </c>
      <c r="C139" s="175" t="s">
        <v>273</v>
      </c>
      <c r="D139" s="148" t="s">
        <v>149</v>
      </c>
      <c r="E139" s="153">
        <v>57.446062499999996</v>
      </c>
      <c r="F139" s="262">
        <v>240.9</v>
      </c>
      <c r="G139" s="157">
        <f>ROUND(E139*F139,2)</f>
        <v>13838.76</v>
      </c>
      <c r="H139" s="157"/>
      <c r="I139" s="157">
        <f>ROUND(E139*H139,2)</f>
        <v>0</v>
      </c>
      <c r="J139" s="157"/>
      <c r="K139" s="157">
        <f>ROUND(E139*J139,2)</f>
        <v>0</v>
      </c>
      <c r="L139" s="157">
        <v>21</v>
      </c>
      <c r="M139" s="157">
        <f>G139*(1+L139/100)</f>
        <v>16744.899600000001</v>
      </c>
      <c r="N139" s="148">
        <v>0</v>
      </c>
      <c r="O139" s="148">
        <f>ROUND(E139*N139,5)</f>
        <v>0</v>
      </c>
      <c r="P139" s="148">
        <v>0</v>
      </c>
      <c r="Q139" s="148">
        <f>ROUND(E139*P139,5)</f>
        <v>0</v>
      </c>
      <c r="R139" s="148"/>
      <c r="S139" s="148"/>
      <c r="T139" s="149">
        <v>0</v>
      </c>
      <c r="U139" s="148">
        <f>ROUND(E139*T139,2)</f>
        <v>0</v>
      </c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 t="s">
        <v>128</v>
      </c>
      <c r="AF139" s="140"/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  <c r="AV139" s="140"/>
      <c r="AW139" s="140"/>
      <c r="AX139" s="140"/>
      <c r="AY139" s="140"/>
      <c r="AZ139" s="140"/>
      <c r="BA139" s="140"/>
      <c r="BB139" s="140"/>
      <c r="BC139" s="140"/>
      <c r="BD139" s="140"/>
      <c r="BE139" s="140"/>
      <c r="BF139" s="140"/>
      <c r="BG139" s="140"/>
      <c r="BH139" s="140"/>
    </row>
    <row r="140" spans="1:60" outlineLevel="1" x14ac:dyDescent="0.25">
      <c r="A140" s="141"/>
      <c r="B140" s="141"/>
      <c r="C140" s="176" t="s">
        <v>274</v>
      </c>
      <c r="D140" s="150"/>
      <c r="E140" s="154">
        <v>24.57</v>
      </c>
      <c r="F140" s="157"/>
      <c r="G140" s="157"/>
      <c r="H140" s="157"/>
      <c r="I140" s="157"/>
      <c r="J140" s="157"/>
      <c r="K140" s="157"/>
      <c r="L140" s="157"/>
      <c r="M140" s="157"/>
      <c r="N140" s="148"/>
      <c r="O140" s="148"/>
      <c r="P140" s="148"/>
      <c r="Q140" s="148"/>
      <c r="R140" s="148"/>
      <c r="S140" s="148"/>
      <c r="T140" s="149"/>
      <c r="U140" s="148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 t="s">
        <v>115</v>
      </c>
      <c r="AF140" s="140">
        <v>0</v>
      </c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  <c r="AV140" s="140"/>
      <c r="AW140" s="140"/>
      <c r="AX140" s="140"/>
      <c r="AY140" s="140"/>
      <c r="AZ140" s="140"/>
      <c r="BA140" s="140"/>
      <c r="BB140" s="140"/>
      <c r="BC140" s="140"/>
      <c r="BD140" s="140"/>
      <c r="BE140" s="140"/>
      <c r="BF140" s="140"/>
      <c r="BG140" s="140"/>
      <c r="BH140" s="140"/>
    </row>
    <row r="141" spans="1:60" outlineLevel="1" x14ac:dyDescent="0.25">
      <c r="A141" s="141"/>
      <c r="B141" s="141"/>
      <c r="C141" s="176" t="s">
        <v>275</v>
      </c>
      <c r="D141" s="150"/>
      <c r="E141" s="154">
        <v>32.876062500000003</v>
      </c>
      <c r="F141" s="157"/>
      <c r="G141" s="157"/>
      <c r="H141" s="157"/>
      <c r="I141" s="157"/>
      <c r="J141" s="157"/>
      <c r="K141" s="157"/>
      <c r="L141" s="157"/>
      <c r="M141" s="157"/>
      <c r="N141" s="148"/>
      <c r="O141" s="148"/>
      <c r="P141" s="148"/>
      <c r="Q141" s="148"/>
      <c r="R141" s="148"/>
      <c r="S141" s="148"/>
      <c r="T141" s="149"/>
      <c r="U141" s="148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 t="s">
        <v>115</v>
      </c>
      <c r="AF141" s="140">
        <v>0</v>
      </c>
      <c r="AG141" s="140"/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  <c r="AV141" s="140"/>
      <c r="AW141" s="140"/>
      <c r="AX141" s="140"/>
      <c r="AY141" s="140"/>
      <c r="AZ141" s="140"/>
      <c r="BA141" s="140"/>
      <c r="BB141" s="140"/>
      <c r="BC141" s="140"/>
      <c r="BD141" s="140"/>
      <c r="BE141" s="140"/>
      <c r="BF141" s="140"/>
      <c r="BG141" s="140"/>
      <c r="BH141" s="140"/>
    </row>
    <row r="142" spans="1:60" ht="20.399999999999999" outlineLevel="1" x14ac:dyDescent="0.25">
      <c r="A142" s="141">
        <v>57</v>
      </c>
      <c r="B142" s="141" t="s">
        <v>276</v>
      </c>
      <c r="C142" s="175" t="s">
        <v>277</v>
      </c>
      <c r="D142" s="148" t="s">
        <v>149</v>
      </c>
      <c r="E142" s="153">
        <v>52.004452499999999</v>
      </c>
      <c r="F142" s="262">
        <v>397.48</v>
      </c>
      <c r="G142" s="157">
        <f>ROUND(E142*F142,2)</f>
        <v>20670.73</v>
      </c>
      <c r="H142" s="157"/>
      <c r="I142" s="157">
        <f>ROUND(E142*H142,2)</f>
        <v>0</v>
      </c>
      <c r="J142" s="157"/>
      <c r="K142" s="157">
        <f>ROUND(E142*J142,2)</f>
        <v>0</v>
      </c>
      <c r="L142" s="157">
        <v>21</v>
      </c>
      <c r="M142" s="157">
        <f>G142*(1+L142/100)</f>
        <v>25011.583299999998</v>
      </c>
      <c r="N142" s="148">
        <v>0</v>
      </c>
      <c r="O142" s="148">
        <f>ROUND(E142*N142,5)</f>
        <v>0</v>
      </c>
      <c r="P142" s="148">
        <v>0</v>
      </c>
      <c r="Q142" s="148">
        <f>ROUND(E142*P142,5)</f>
        <v>0</v>
      </c>
      <c r="R142" s="148"/>
      <c r="S142" s="148"/>
      <c r="T142" s="149">
        <v>0</v>
      </c>
      <c r="U142" s="148">
        <f>ROUND(E142*T142,2)</f>
        <v>0</v>
      </c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 t="s">
        <v>128</v>
      </c>
      <c r="AF142" s="140"/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  <c r="AV142" s="140"/>
      <c r="AW142" s="140"/>
      <c r="AX142" s="140"/>
      <c r="AY142" s="140"/>
      <c r="AZ142" s="140"/>
      <c r="BA142" s="140"/>
      <c r="BB142" s="140"/>
      <c r="BC142" s="140"/>
      <c r="BD142" s="140"/>
      <c r="BE142" s="140"/>
      <c r="BF142" s="140"/>
      <c r="BG142" s="140"/>
      <c r="BH142" s="140"/>
    </row>
    <row r="143" spans="1:60" outlineLevel="1" x14ac:dyDescent="0.25">
      <c r="A143" s="141"/>
      <c r="B143" s="141"/>
      <c r="C143" s="176" t="s">
        <v>278</v>
      </c>
      <c r="D143" s="150"/>
      <c r="E143" s="154">
        <v>52.004452499999999</v>
      </c>
      <c r="F143" s="157"/>
      <c r="G143" s="157"/>
      <c r="H143" s="157"/>
      <c r="I143" s="157"/>
      <c r="J143" s="157"/>
      <c r="K143" s="157"/>
      <c r="L143" s="157"/>
      <c r="M143" s="157"/>
      <c r="N143" s="148"/>
      <c r="O143" s="148"/>
      <c r="P143" s="148"/>
      <c r="Q143" s="148"/>
      <c r="R143" s="148"/>
      <c r="S143" s="148"/>
      <c r="T143" s="149"/>
      <c r="U143" s="148"/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 t="s">
        <v>115</v>
      </c>
      <c r="AF143" s="140">
        <v>0</v>
      </c>
      <c r="AG143" s="140"/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  <c r="AV143" s="140"/>
      <c r="AW143" s="140"/>
      <c r="AX143" s="140"/>
      <c r="AY143" s="140"/>
      <c r="AZ143" s="140"/>
      <c r="BA143" s="140"/>
      <c r="BB143" s="140"/>
      <c r="BC143" s="140"/>
      <c r="BD143" s="140"/>
      <c r="BE143" s="140"/>
      <c r="BF143" s="140"/>
      <c r="BG143" s="140"/>
      <c r="BH143" s="140"/>
    </row>
    <row r="144" spans="1:60" outlineLevel="1" x14ac:dyDescent="0.25">
      <c r="A144" s="141">
        <v>58</v>
      </c>
      <c r="B144" s="141" t="s">
        <v>279</v>
      </c>
      <c r="C144" s="175" t="s">
        <v>280</v>
      </c>
      <c r="D144" s="148" t="s">
        <v>149</v>
      </c>
      <c r="E144" s="153">
        <v>254.64154500000001</v>
      </c>
      <c r="F144" s="262">
        <v>120.45</v>
      </c>
      <c r="G144" s="157">
        <f>ROUND(E144*F144,2)</f>
        <v>30671.57</v>
      </c>
      <c r="H144" s="157"/>
      <c r="I144" s="157">
        <f>ROUND(E144*H144,2)</f>
        <v>0</v>
      </c>
      <c r="J144" s="157"/>
      <c r="K144" s="157">
        <f>ROUND(E144*J144,2)</f>
        <v>0</v>
      </c>
      <c r="L144" s="157">
        <v>21</v>
      </c>
      <c r="M144" s="157">
        <f>G144*(1+L144/100)</f>
        <v>37112.599699999999</v>
      </c>
      <c r="N144" s="148">
        <v>0</v>
      </c>
      <c r="O144" s="148">
        <f>ROUND(E144*N144,5)</f>
        <v>0</v>
      </c>
      <c r="P144" s="148">
        <v>0</v>
      </c>
      <c r="Q144" s="148">
        <f>ROUND(E144*P144,5)</f>
        <v>0</v>
      </c>
      <c r="R144" s="148"/>
      <c r="S144" s="148"/>
      <c r="T144" s="149">
        <v>0</v>
      </c>
      <c r="U144" s="148">
        <f>ROUND(E144*T144,2)</f>
        <v>0</v>
      </c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 t="s">
        <v>128</v>
      </c>
      <c r="AF144" s="140"/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  <c r="AV144" s="140"/>
      <c r="AW144" s="140"/>
      <c r="AX144" s="140"/>
      <c r="AY144" s="140"/>
      <c r="AZ144" s="140"/>
      <c r="BA144" s="140"/>
      <c r="BB144" s="140"/>
      <c r="BC144" s="140"/>
      <c r="BD144" s="140"/>
      <c r="BE144" s="140"/>
      <c r="BF144" s="140"/>
      <c r="BG144" s="140"/>
      <c r="BH144" s="140"/>
    </row>
    <row r="145" spans="1:60" ht="20.399999999999999" outlineLevel="1" x14ac:dyDescent="0.25">
      <c r="A145" s="141"/>
      <c r="B145" s="141"/>
      <c r="C145" s="176" t="s">
        <v>281</v>
      </c>
      <c r="D145" s="150"/>
      <c r="E145" s="154">
        <v>254.64154500000001</v>
      </c>
      <c r="F145" s="157"/>
      <c r="G145" s="157"/>
      <c r="H145" s="157"/>
      <c r="I145" s="157"/>
      <c r="J145" s="157"/>
      <c r="K145" s="157"/>
      <c r="L145" s="157"/>
      <c r="M145" s="157"/>
      <c r="N145" s="148"/>
      <c r="O145" s="148"/>
      <c r="P145" s="148"/>
      <c r="Q145" s="148"/>
      <c r="R145" s="148"/>
      <c r="S145" s="148"/>
      <c r="T145" s="149"/>
      <c r="U145" s="148"/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 t="s">
        <v>115</v>
      </c>
      <c r="AF145" s="140">
        <v>0</v>
      </c>
      <c r="AG145" s="140"/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  <c r="AV145" s="140"/>
      <c r="AW145" s="140"/>
      <c r="AX145" s="140"/>
      <c r="AY145" s="140"/>
      <c r="AZ145" s="140"/>
      <c r="BA145" s="140"/>
      <c r="BB145" s="140"/>
      <c r="BC145" s="140"/>
      <c r="BD145" s="140"/>
      <c r="BE145" s="140"/>
      <c r="BF145" s="140"/>
      <c r="BG145" s="140"/>
      <c r="BH145" s="140"/>
    </row>
    <row r="146" spans="1:60" x14ac:dyDescent="0.25">
      <c r="A146" s="142" t="s">
        <v>99</v>
      </c>
      <c r="B146" s="142" t="s">
        <v>70</v>
      </c>
      <c r="C146" s="177" t="s">
        <v>71</v>
      </c>
      <c r="D146" s="151"/>
      <c r="E146" s="155"/>
      <c r="F146" s="158"/>
      <c r="G146" s="158">
        <f>SUMIF(AE147:AE147,"&lt;&gt;NOR",G147:G147)</f>
        <v>28678.36</v>
      </c>
      <c r="H146" s="158"/>
      <c r="I146" s="158">
        <f>SUM(I147:I147)</f>
        <v>0</v>
      </c>
      <c r="J146" s="158"/>
      <c r="K146" s="158">
        <f>SUM(K147:K147)</f>
        <v>0</v>
      </c>
      <c r="L146" s="158"/>
      <c r="M146" s="158">
        <f>SUM(M147:M147)</f>
        <v>34700.815600000002</v>
      </c>
      <c r="N146" s="151"/>
      <c r="O146" s="151">
        <f>SUM(O147:O147)</f>
        <v>0</v>
      </c>
      <c r="P146" s="151"/>
      <c r="Q146" s="151">
        <f>SUM(Q147:Q147)</f>
        <v>0</v>
      </c>
      <c r="R146" s="151"/>
      <c r="S146" s="151"/>
      <c r="T146" s="152"/>
      <c r="U146" s="151">
        <f>SUM(U147:U147)</f>
        <v>0.39</v>
      </c>
      <c r="AE146" t="s">
        <v>100</v>
      </c>
    </row>
    <row r="147" spans="1:60" outlineLevel="1" x14ac:dyDescent="0.25">
      <c r="A147" s="141">
        <v>59</v>
      </c>
      <c r="B147" s="141" t="s">
        <v>282</v>
      </c>
      <c r="C147" s="175" t="s">
        <v>283</v>
      </c>
      <c r="D147" s="148" t="s">
        <v>284</v>
      </c>
      <c r="E147" s="153">
        <v>1</v>
      </c>
      <c r="F147" s="262">
        <v>28678.36</v>
      </c>
      <c r="G147" s="157">
        <f>ROUND(E147*F147,2)</f>
        <v>28678.36</v>
      </c>
      <c r="H147" s="157"/>
      <c r="I147" s="157">
        <f>ROUND(E147*H147,2)</f>
        <v>0</v>
      </c>
      <c r="J147" s="157"/>
      <c r="K147" s="157">
        <f>ROUND(E147*J147,2)</f>
        <v>0</v>
      </c>
      <c r="L147" s="157">
        <v>21</v>
      </c>
      <c r="M147" s="157">
        <f>G147*(1+L147/100)</f>
        <v>34700.815600000002</v>
      </c>
      <c r="N147" s="148">
        <v>0</v>
      </c>
      <c r="O147" s="148">
        <f>ROUND(E147*N147,5)</f>
        <v>0</v>
      </c>
      <c r="P147" s="148">
        <v>0</v>
      </c>
      <c r="Q147" s="148">
        <f>ROUND(E147*P147,5)</f>
        <v>0</v>
      </c>
      <c r="R147" s="148"/>
      <c r="S147" s="148"/>
      <c r="T147" s="149">
        <v>0.39</v>
      </c>
      <c r="U147" s="148">
        <f>ROUND(E147*T147,2)</f>
        <v>0.39</v>
      </c>
      <c r="V147" s="140"/>
      <c r="W147" s="140"/>
      <c r="X147" s="140"/>
      <c r="Y147" s="140"/>
      <c r="Z147" s="140"/>
      <c r="AA147" s="140"/>
      <c r="AB147" s="140"/>
      <c r="AC147" s="140"/>
      <c r="AD147" s="140"/>
      <c r="AE147" s="140" t="s">
        <v>128</v>
      </c>
      <c r="AF147" s="140"/>
      <c r="AG147" s="140"/>
      <c r="AH147" s="140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  <c r="AV147" s="140"/>
      <c r="AW147" s="140"/>
      <c r="AX147" s="140"/>
      <c r="AY147" s="140"/>
      <c r="AZ147" s="140"/>
      <c r="BA147" s="140"/>
      <c r="BB147" s="140"/>
      <c r="BC147" s="140"/>
      <c r="BD147" s="140"/>
      <c r="BE147" s="140"/>
      <c r="BF147" s="140"/>
      <c r="BG147" s="140"/>
      <c r="BH147" s="140"/>
    </row>
    <row r="148" spans="1:60" x14ac:dyDescent="0.25">
      <c r="A148" s="142" t="s">
        <v>99</v>
      </c>
      <c r="B148" s="142" t="s">
        <v>72</v>
      </c>
      <c r="C148" s="177" t="s">
        <v>26</v>
      </c>
      <c r="D148" s="151"/>
      <c r="E148" s="155"/>
      <c r="F148" s="158"/>
      <c r="G148" s="158">
        <f>SUMIF(AE149:AE154,"&lt;&gt;NOR",G149:G154)</f>
        <v>35331.729999999996</v>
      </c>
      <c r="H148" s="158"/>
      <c r="I148" s="158">
        <f>SUM(I149:I154)</f>
        <v>0</v>
      </c>
      <c r="J148" s="158"/>
      <c r="K148" s="158">
        <f>SUM(K149:K154)</f>
        <v>0</v>
      </c>
      <c r="L148" s="158"/>
      <c r="M148" s="158">
        <f>SUM(M149:M154)</f>
        <v>42751.393299999996</v>
      </c>
      <c r="N148" s="151"/>
      <c r="O148" s="151">
        <f>SUM(O149:O154)</f>
        <v>0</v>
      </c>
      <c r="P148" s="151"/>
      <c r="Q148" s="151">
        <f>SUM(Q149:Q154)</f>
        <v>0</v>
      </c>
      <c r="R148" s="151"/>
      <c r="S148" s="151"/>
      <c r="T148" s="152"/>
      <c r="U148" s="151">
        <f>SUM(U149:U154)</f>
        <v>0</v>
      </c>
      <c r="AE148" t="s">
        <v>100</v>
      </c>
    </row>
    <row r="149" spans="1:60" outlineLevel="1" x14ac:dyDescent="0.25">
      <c r="A149" s="141">
        <v>60</v>
      </c>
      <c r="B149" s="141" t="s">
        <v>285</v>
      </c>
      <c r="C149" s="175" t="s">
        <v>286</v>
      </c>
      <c r="D149" s="148" t="s">
        <v>287</v>
      </c>
      <c r="E149" s="153">
        <v>1</v>
      </c>
      <c r="F149" s="262">
        <v>6423.95</v>
      </c>
      <c r="G149" s="157">
        <f t="shared" ref="G149:G154" si="0">ROUND(E149*F149,2)</f>
        <v>6423.95</v>
      </c>
      <c r="H149" s="157"/>
      <c r="I149" s="157">
        <f t="shared" ref="I149:I154" si="1">ROUND(E149*H149,2)</f>
        <v>0</v>
      </c>
      <c r="J149" s="157"/>
      <c r="K149" s="157">
        <f t="shared" ref="K149:K154" si="2">ROUND(E149*J149,2)</f>
        <v>0</v>
      </c>
      <c r="L149" s="157">
        <v>21</v>
      </c>
      <c r="M149" s="157">
        <f t="shared" ref="M149:M154" si="3">G149*(1+L149/100)</f>
        <v>7772.9794999999995</v>
      </c>
      <c r="N149" s="148">
        <v>0</v>
      </c>
      <c r="O149" s="148">
        <f t="shared" ref="O149:O154" si="4">ROUND(E149*N149,5)</f>
        <v>0</v>
      </c>
      <c r="P149" s="148">
        <v>0</v>
      </c>
      <c r="Q149" s="148">
        <f t="shared" ref="Q149:Q154" si="5">ROUND(E149*P149,5)</f>
        <v>0</v>
      </c>
      <c r="R149" s="148"/>
      <c r="S149" s="148"/>
      <c r="T149" s="149">
        <v>0</v>
      </c>
      <c r="U149" s="148">
        <f t="shared" ref="U149:U154" si="6">ROUND(E149*T149,2)</f>
        <v>0</v>
      </c>
      <c r="V149" s="140"/>
      <c r="W149" s="140"/>
      <c r="X149" s="140"/>
      <c r="Y149" s="140"/>
      <c r="Z149" s="140"/>
      <c r="AA149" s="140"/>
      <c r="AB149" s="140"/>
      <c r="AC149" s="140"/>
      <c r="AD149" s="140"/>
      <c r="AE149" s="140" t="s">
        <v>288</v>
      </c>
      <c r="AF149" s="140"/>
      <c r="AG149" s="140"/>
      <c r="AH149" s="140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  <c r="AV149" s="140"/>
      <c r="AW149" s="140"/>
      <c r="AX149" s="140"/>
      <c r="AY149" s="140"/>
      <c r="AZ149" s="140"/>
      <c r="BA149" s="140"/>
      <c r="BB149" s="140"/>
      <c r="BC149" s="140"/>
      <c r="BD149" s="140"/>
      <c r="BE149" s="140"/>
      <c r="BF149" s="140"/>
      <c r="BG149" s="140"/>
      <c r="BH149" s="140"/>
    </row>
    <row r="150" spans="1:60" ht="20.399999999999999" outlineLevel="1" x14ac:dyDescent="0.25">
      <c r="A150" s="141">
        <v>61</v>
      </c>
      <c r="B150" s="141" t="s">
        <v>289</v>
      </c>
      <c r="C150" s="175" t="s">
        <v>290</v>
      </c>
      <c r="D150" s="148" t="s">
        <v>287</v>
      </c>
      <c r="E150" s="153">
        <v>1</v>
      </c>
      <c r="F150" s="262">
        <v>6423.95</v>
      </c>
      <c r="G150" s="157">
        <f t="shared" si="0"/>
        <v>6423.95</v>
      </c>
      <c r="H150" s="157"/>
      <c r="I150" s="157">
        <f t="shared" si="1"/>
        <v>0</v>
      </c>
      <c r="J150" s="157"/>
      <c r="K150" s="157">
        <f t="shared" si="2"/>
        <v>0</v>
      </c>
      <c r="L150" s="157">
        <v>21</v>
      </c>
      <c r="M150" s="157">
        <f t="shared" si="3"/>
        <v>7772.9794999999995</v>
      </c>
      <c r="N150" s="148">
        <v>0</v>
      </c>
      <c r="O150" s="148">
        <f t="shared" si="4"/>
        <v>0</v>
      </c>
      <c r="P150" s="148">
        <v>0</v>
      </c>
      <c r="Q150" s="148">
        <f t="shared" si="5"/>
        <v>0</v>
      </c>
      <c r="R150" s="148"/>
      <c r="S150" s="148"/>
      <c r="T150" s="149">
        <v>0</v>
      </c>
      <c r="U150" s="148">
        <f t="shared" si="6"/>
        <v>0</v>
      </c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 t="s">
        <v>288</v>
      </c>
      <c r="AF150" s="140"/>
      <c r="AG150" s="140"/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  <c r="AV150" s="140"/>
      <c r="AW150" s="140"/>
      <c r="AX150" s="140"/>
      <c r="AY150" s="140"/>
      <c r="AZ150" s="140"/>
      <c r="BA150" s="140"/>
      <c r="BB150" s="140"/>
      <c r="BC150" s="140"/>
      <c r="BD150" s="140"/>
      <c r="BE150" s="140"/>
      <c r="BF150" s="140"/>
      <c r="BG150" s="140"/>
      <c r="BH150" s="140"/>
    </row>
    <row r="151" spans="1:60" outlineLevel="1" x14ac:dyDescent="0.25">
      <c r="A151" s="141">
        <v>62</v>
      </c>
      <c r="B151" s="141" t="s">
        <v>291</v>
      </c>
      <c r="C151" s="175" t="s">
        <v>292</v>
      </c>
      <c r="D151" s="148" t="s">
        <v>287</v>
      </c>
      <c r="E151" s="153">
        <v>1</v>
      </c>
      <c r="F151" s="262">
        <v>4588.54</v>
      </c>
      <c r="G151" s="157">
        <f t="shared" si="0"/>
        <v>4588.54</v>
      </c>
      <c r="H151" s="157"/>
      <c r="I151" s="157">
        <f t="shared" si="1"/>
        <v>0</v>
      </c>
      <c r="J151" s="157"/>
      <c r="K151" s="157">
        <f t="shared" si="2"/>
        <v>0</v>
      </c>
      <c r="L151" s="157">
        <v>21</v>
      </c>
      <c r="M151" s="157">
        <f t="shared" si="3"/>
        <v>5552.1333999999997</v>
      </c>
      <c r="N151" s="148">
        <v>0</v>
      </c>
      <c r="O151" s="148">
        <f t="shared" si="4"/>
        <v>0</v>
      </c>
      <c r="P151" s="148">
        <v>0</v>
      </c>
      <c r="Q151" s="148">
        <f t="shared" si="5"/>
        <v>0</v>
      </c>
      <c r="R151" s="148"/>
      <c r="S151" s="148"/>
      <c r="T151" s="149">
        <v>0</v>
      </c>
      <c r="U151" s="148">
        <f t="shared" si="6"/>
        <v>0</v>
      </c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 t="s">
        <v>288</v>
      </c>
      <c r="AF151" s="140"/>
      <c r="AG151" s="140"/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  <c r="AV151" s="140"/>
      <c r="AW151" s="140"/>
      <c r="AX151" s="140"/>
      <c r="AY151" s="140"/>
      <c r="AZ151" s="140"/>
      <c r="BA151" s="140"/>
      <c r="BB151" s="140"/>
      <c r="BC151" s="140"/>
      <c r="BD151" s="140"/>
      <c r="BE151" s="140"/>
      <c r="BF151" s="140"/>
      <c r="BG151" s="140"/>
      <c r="BH151" s="140"/>
    </row>
    <row r="152" spans="1:60" outlineLevel="1" x14ac:dyDescent="0.25">
      <c r="A152" s="141">
        <v>63</v>
      </c>
      <c r="B152" s="141" t="s">
        <v>293</v>
      </c>
      <c r="C152" s="175" t="s">
        <v>294</v>
      </c>
      <c r="D152" s="148" t="s">
        <v>287</v>
      </c>
      <c r="E152" s="153">
        <v>1</v>
      </c>
      <c r="F152" s="262">
        <v>4129.68</v>
      </c>
      <c r="G152" s="157">
        <f t="shared" si="0"/>
        <v>4129.68</v>
      </c>
      <c r="H152" s="157"/>
      <c r="I152" s="157">
        <f t="shared" si="1"/>
        <v>0</v>
      </c>
      <c r="J152" s="157"/>
      <c r="K152" s="157">
        <f t="shared" si="2"/>
        <v>0</v>
      </c>
      <c r="L152" s="157">
        <v>21</v>
      </c>
      <c r="M152" s="157">
        <f t="shared" si="3"/>
        <v>4996.9128000000001</v>
      </c>
      <c r="N152" s="148">
        <v>0</v>
      </c>
      <c r="O152" s="148">
        <f t="shared" si="4"/>
        <v>0</v>
      </c>
      <c r="P152" s="148">
        <v>0</v>
      </c>
      <c r="Q152" s="148">
        <f t="shared" si="5"/>
        <v>0</v>
      </c>
      <c r="R152" s="148"/>
      <c r="S152" s="148"/>
      <c r="T152" s="149">
        <v>0</v>
      </c>
      <c r="U152" s="148">
        <f t="shared" si="6"/>
        <v>0</v>
      </c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 t="s">
        <v>288</v>
      </c>
      <c r="AF152" s="140"/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  <c r="AV152" s="140"/>
      <c r="AW152" s="140"/>
      <c r="AX152" s="140"/>
      <c r="AY152" s="140"/>
      <c r="AZ152" s="140"/>
      <c r="BA152" s="140"/>
      <c r="BB152" s="140"/>
      <c r="BC152" s="140"/>
      <c r="BD152" s="140"/>
      <c r="BE152" s="140"/>
      <c r="BF152" s="140"/>
      <c r="BG152" s="140"/>
      <c r="BH152" s="140"/>
    </row>
    <row r="153" spans="1:60" outlineLevel="1" x14ac:dyDescent="0.25">
      <c r="A153" s="141">
        <v>64</v>
      </c>
      <c r="B153" s="141" t="s">
        <v>295</v>
      </c>
      <c r="C153" s="175" t="s">
        <v>296</v>
      </c>
      <c r="D153" s="148" t="s">
        <v>287</v>
      </c>
      <c r="E153" s="153">
        <v>1</v>
      </c>
      <c r="F153" s="262">
        <v>2753.12</v>
      </c>
      <c r="G153" s="157">
        <f t="shared" si="0"/>
        <v>2753.12</v>
      </c>
      <c r="H153" s="157"/>
      <c r="I153" s="157">
        <f t="shared" si="1"/>
        <v>0</v>
      </c>
      <c r="J153" s="157"/>
      <c r="K153" s="157">
        <f t="shared" si="2"/>
        <v>0</v>
      </c>
      <c r="L153" s="157">
        <v>21</v>
      </c>
      <c r="M153" s="157">
        <f t="shared" si="3"/>
        <v>3331.2751999999996</v>
      </c>
      <c r="N153" s="148">
        <v>0</v>
      </c>
      <c r="O153" s="148">
        <f t="shared" si="4"/>
        <v>0</v>
      </c>
      <c r="P153" s="148">
        <v>0</v>
      </c>
      <c r="Q153" s="148">
        <f t="shared" si="5"/>
        <v>0</v>
      </c>
      <c r="R153" s="148"/>
      <c r="S153" s="148"/>
      <c r="T153" s="149">
        <v>0</v>
      </c>
      <c r="U153" s="148">
        <f t="shared" si="6"/>
        <v>0</v>
      </c>
      <c r="V153" s="140"/>
      <c r="W153" s="140"/>
      <c r="X153" s="140"/>
      <c r="Y153" s="140"/>
      <c r="Z153" s="140"/>
      <c r="AA153" s="140"/>
      <c r="AB153" s="140"/>
      <c r="AC153" s="140"/>
      <c r="AD153" s="140"/>
      <c r="AE153" s="140" t="s">
        <v>288</v>
      </c>
      <c r="AF153" s="140"/>
      <c r="AG153" s="140"/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  <c r="AV153" s="140"/>
      <c r="AW153" s="140"/>
      <c r="AX153" s="140"/>
      <c r="AY153" s="140"/>
      <c r="AZ153" s="140"/>
      <c r="BA153" s="140"/>
      <c r="BB153" s="140"/>
      <c r="BC153" s="140"/>
      <c r="BD153" s="140"/>
      <c r="BE153" s="140"/>
      <c r="BF153" s="140"/>
      <c r="BG153" s="140"/>
      <c r="BH153" s="140"/>
    </row>
    <row r="154" spans="1:60" outlineLevel="1" x14ac:dyDescent="0.25">
      <c r="A154" s="166">
        <v>65</v>
      </c>
      <c r="B154" s="166" t="s">
        <v>297</v>
      </c>
      <c r="C154" s="178" t="s">
        <v>298</v>
      </c>
      <c r="D154" s="167" t="s">
        <v>287</v>
      </c>
      <c r="E154" s="168">
        <v>1</v>
      </c>
      <c r="F154" s="262">
        <v>11012.49</v>
      </c>
      <c r="G154" s="169">
        <f t="shared" si="0"/>
        <v>11012.49</v>
      </c>
      <c r="H154" s="169"/>
      <c r="I154" s="169">
        <f t="shared" si="1"/>
        <v>0</v>
      </c>
      <c r="J154" s="169"/>
      <c r="K154" s="169">
        <f t="shared" si="2"/>
        <v>0</v>
      </c>
      <c r="L154" s="169">
        <v>21</v>
      </c>
      <c r="M154" s="169">
        <f t="shared" si="3"/>
        <v>13325.1129</v>
      </c>
      <c r="N154" s="167">
        <v>0</v>
      </c>
      <c r="O154" s="167">
        <f t="shared" si="4"/>
        <v>0</v>
      </c>
      <c r="P154" s="167">
        <v>0</v>
      </c>
      <c r="Q154" s="167">
        <f t="shared" si="5"/>
        <v>0</v>
      </c>
      <c r="R154" s="167"/>
      <c r="S154" s="167"/>
      <c r="T154" s="170">
        <v>0</v>
      </c>
      <c r="U154" s="167">
        <f t="shared" si="6"/>
        <v>0</v>
      </c>
      <c r="V154" s="140"/>
      <c r="W154" s="140"/>
      <c r="X154" s="140"/>
      <c r="Y154" s="140"/>
      <c r="Z154" s="140"/>
      <c r="AA154" s="140"/>
      <c r="AB154" s="140"/>
      <c r="AC154" s="140"/>
      <c r="AD154" s="140"/>
      <c r="AE154" s="140" t="s">
        <v>288</v>
      </c>
      <c r="AF154" s="140"/>
      <c r="AG154" s="140"/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  <c r="AV154" s="140"/>
      <c r="AW154" s="140"/>
      <c r="AX154" s="140"/>
      <c r="AY154" s="140"/>
      <c r="AZ154" s="140"/>
      <c r="BA154" s="140"/>
      <c r="BB154" s="140"/>
      <c r="BC154" s="140"/>
      <c r="BD154" s="140"/>
      <c r="BE154" s="140"/>
      <c r="BF154" s="140"/>
      <c r="BG154" s="140"/>
      <c r="BH154" s="140"/>
    </row>
    <row r="155" spans="1:60" x14ac:dyDescent="0.25">
      <c r="A155" s="4"/>
      <c r="B155" s="5" t="s">
        <v>300</v>
      </c>
      <c r="C155" s="179" t="s">
        <v>300</v>
      </c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AC155">
        <v>12</v>
      </c>
      <c r="AD155">
        <v>21</v>
      </c>
    </row>
    <row r="156" spans="1:60" x14ac:dyDescent="0.25">
      <c r="A156" s="171"/>
      <c r="B156" s="172" t="s">
        <v>28</v>
      </c>
      <c r="C156" s="180" t="s">
        <v>300</v>
      </c>
      <c r="D156" s="173"/>
      <c r="E156" s="173"/>
      <c r="F156" s="173"/>
      <c r="G156" s="174">
        <f>G8+G69+G106+G136+G146+G148</f>
        <v>2419443.4799999995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AC156">
        <f>SUMIF(L7:L154,AC155,G7:G154)</f>
        <v>0</v>
      </c>
      <c r="AD156">
        <f>SUMIF(L7:L154,AD155,G7:G154)</f>
        <v>2419443.4799999995</v>
      </c>
      <c r="AE156" t="s">
        <v>301</v>
      </c>
    </row>
    <row r="157" spans="1:60" x14ac:dyDescent="0.25">
      <c r="A157" s="4"/>
      <c r="B157" s="5" t="s">
        <v>300</v>
      </c>
      <c r="C157" s="179" t="s">
        <v>300</v>
      </c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spans="1:60" x14ac:dyDescent="0.25">
      <c r="A158" s="4"/>
      <c r="B158" s="5" t="s">
        <v>300</v>
      </c>
      <c r="C158" s="179" t="s">
        <v>300</v>
      </c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spans="1:60" x14ac:dyDescent="0.25">
      <c r="A159" s="241" t="s">
        <v>302</v>
      </c>
      <c r="B159" s="241"/>
      <c r="C159" s="242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spans="1:60" x14ac:dyDescent="0.25">
      <c r="A160" s="243"/>
      <c r="B160" s="244"/>
      <c r="C160" s="245"/>
      <c r="D160" s="244"/>
      <c r="E160" s="244"/>
      <c r="F160" s="244"/>
      <c r="G160" s="246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AE160" t="s">
        <v>303</v>
      </c>
    </row>
    <row r="161" spans="1:31" x14ac:dyDescent="0.25">
      <c r="A161" s="247"/>
      <c r="B161" s="248"/>
      <c r="C161" s="249"/>
      <c r="D161" s="248"/>
      <c r="E161" s="248"/>
      <c r="F161" s="248"/>
      <c r="G161" s="250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spans="1:31" x14ac:dyDescent="0.25">
      <c r="A162" s="247"/>
      <c r="B162" s="248"/>
      <c r="C162" s="249"/>
      <c r="D162" s="248"/>
      <c r="E162" s="248"/>
      <c r="F162" s="248"/>
      <c r="G162" s="250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spans="1:31" x14ac:dyDescent="0.25">
      <c r="A163" s="247"/>
      <c r="B163" s="248"/>
      <c r="C163" s="249"/>
      <c r="D163" s="248"/>
      <c r="E163" s="248"/>
      <c r="F163" s="248"/>
      <c r="G163" s="250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spans="1:31" x14ac:dyDescent="0.25">
      <c r="A164" s="251"/>
      <c r="B164" s="252"/>
      <c r="C164" s="253"/>
      <c r="D164" s="252"/>
      <c r="E164" s="252"/>
      <c r="F164" s="252"/>
      <c r="G164" s="25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spans="1:31" x14ac:dyDescent="0.25">
      <c r="A165" s="4"/>
      <c r="B165" s="5" t="s">
        <v>300</v>
      </c>
      <c r="C165" s="179" t="s">
        <v>300</v>
      </c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spans="1:31" x14ac:dyDescent="0.25">
      <c r="C166" s="181"/>
      <c r="AE166" t="s">
        <v>304</v>
      </c>
    </row>
  </sheetData>
  <mergeCells count="22">
    <mergeCell ref="C59:G59"/>
    <mergeCell ref="A1:G1"/>
    <mergeCell ref="C2:G2"/>
    <mergeCell ref="C3:G3"/>
    <mergeCell ref="C4:G4"/>
    <mergeCell ref="C10:G10"/>
    <mergeCell ref="C12:G12"/>
    <mergeCell ref="C22:G22"/>
    <mergeCell ref="C27:G27"/>
    <mergeCell ref="C38:G38"/>
    <mergeCell ref="C49:G49"/>
    <mergeCell ref="C56:G56"/>
    <mergeCell ref="C118:G118"/>
    <mergeCell ref="C121:G121"/>
    <mergeCell ref="A159:C159"/>
    <mergeCell ref="A160:G164"/>
    <mergeCell ref="C83:G83"/>
    <mergeCell ref="C96:G96"/>
    <mergeCell ref="C101:G101"/>
    <mergeCell ref="C102:G102"/>
    <mergeCell ref="C112:G112"/>
    <mergeCell ref="C115:G115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Olsa</dc:creator>
  <cp:lastModifiedBy>Marušák Martin</cp:lastModifiedBy>
  <cp:lastPrinted>2014-02-28T09:52:57Z</cp:lastPrinted>
  <dcterms:created xsi:type="dcterms:W3CDTF">2009-04-08T07:15:50Z</dcterms:created>
  <dcterms:modified xsi:type="dcterms:W3CDTF">2024-10-03T12:19:41Z</dcterms:modified>
</cp:coreProperties>
</file>